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oroshytta-my.sharepoint.com/personal/gunhild_bellsli_roroshytta_no/Documents/Skrivebord/Privat/Turngruppa/Økonomi turn/"/>
    </mc:Choice>
  </mc:AlternateContent>
  <xr:revisionPtr revIDLastSave="308" documentId="8_{CB0EBFD5-E206-4074-BA12-305947924FEC}" xr6:coauthVersionLast="47" xr6:coauthVersionMax="47" xr10:uidLastSave="{964788CE-9029-45A6-8424-AEE45AADFFDB}"/>
  <bookViews>
    <workbookView xWindow="20" yWindow="20" windowWidth="19180" windowHeight="11260" xr2:uid="{00000000-000D-0000-FFFF-FFFF00000000}"/>
  </bookViews>
  <sheets>
    <sheet name="2025 BUDSJETT" sheetId="1" r:id="rId1"/>
    <sheet name="Ark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9" i="1"/>
  <c r="I17" i="1"/>
  <c r="I19" i="1"/>
  <c r="I21" i="1"/>
  <c r="I25" i="1"/>
  <c r="I34" i="1"/>
  <c r="I41" i="1"/>
  <c r="I42" i="1"/>
  <c r="I45" i="1"/>
  <c r="I48" i="1"/>
  <c r="I51" i="1"/>
  <c r="I53" i="1"/>
  <c r="I55" i="1"/>
  <c r="I59" i="1"/>
  <c r="I61" i="1"/>
  <c r="I65" i="1"/>
  <c r="I66" i="1"/>
  <c r="I67" i="1"/>
  <c r="I68" i="1"/>
  <c r="G17" i="1"/>
  <c r="J4" i="1"/>
  <c r="J8" i="1"/>
  <c r="J11" i="1"/>
  <c r="J15" i="1"/>
  <c r="J24" i="1"/>
  <c r="J23" i="1" s="1"/>
  <c r="J28" i="1"/>
  <c r="J35" i="1"/>
  <c r="J40" i="1"/>
  <c r="J39" i="1" s="1"/>
  <c r="J44" i="1"/>
  <c r="J47" i="1"/>
  <c r="J51" i="1"/>
  <c r="J50" i="1" s="1"/>
  <c r="J52" i="1"/>
  <c r="J54" i="1"/>
  <c r="J56" i="1"/>
  <c r="J60" i="1"/>
  <c r="J62" i="1"/>
  <c r="J6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K11" i="1"/>
  <c r="L11" i="1"/>
  <c r="M11" i="1"/>
  <c r="N11" i="1"/>
  <c r="N10" i="1" s="1"/>
  <c r="O11" i="1"/>
  <c r="P11" i="1"/>
  <c r="Q11" i="1"/>
  <c r="R11" i="1"/>
  <c r="S11" i="1"/>
  <c r="T11" i="1"/>
  <c r="U11" i="1"/>
  <c r="V11" i="1"/>
  <c r="W11" i="1"/>
  <c r="X11" i="1"/>
  <c r="Y11" i="1"/>
  <c r="Z11" i="1"/>
  <c r="Z10" i="1" s="1"/>
  <c r="AA11" i="1"/>
  <c r="AB11" i="1"/>
  <c r="AC11" i="1"/>
  <c r="AD11" i="1"/>
  <c r="AE11" i="1"/>
  <c r="AF11" i="1"/>
  <c r="AG11" i="1"/>
  <c r="K15" i="1"/>
  <c r="L15" i="1"/>
  <c r="M15" i="1"/>
  <c r="P15" i="1"/>
  <c r="Q15" i="1"/>
  <c r="R15" i="1"/>
  <c r="S15" i="1"/>
  <c r="T15" i="1"/>
  <c r="U15" i="1"/>
  <c r="V15" i="1"/>
  <c r="W15" i="1"/>
  <c r="X15" i="1"/>
  <c r="Y15" i="1"/>
  <c r="AA15" i="1"/>
  <c r="AB15" i="1"/>
  <c r="AC15" i="1"/>
  <c r="AD15" i="1"/>
  <c r="AE15" i="1"/>
  <c r="AF15" i="1"/>
  <c r="AG15" i="1"/>
  <c r="O17" i="1"/>
  <c r="O15" i="1" s="1"/>
  <c r="K24" i="1"/>
  <c r="K23" i="1" s="1"/>
  <c r="L24" i="1"/>
  <c r="L23" i="1" s="1"/>
  <c r="N24" i="1"/>
  <c r="N23" i="1" s="1"/>
  <c r="O24" i="1"/>
  <c r="O23" i="1" s="1"/>
  <c r="P24" i="1"/>
  <c r="P23" i="1" s="1"/>
  <c r="Q24" i="1"/>
  <c r="Q23" i="1" s="1"/>
  <c r="R24" i="1"/>
  <c r="R23" i="1" s="1"/>
  <c r="S24" i="1"/>
  <c r="S23" i="1" s="1"/>
  <c r="T24" i="1"/>
  <c r="T23" i="1" s="1"/>
  <c r="U24" i="1"/>
  <c r="U23" i="1" s="1"/>
  <c r="V24" i="1"/>
  <c r="V23" i="1" s="1"/>
  <c r="W24" i="1"/>
  <c r="W23" i="1" s="1"/>
  <c r="X24" i="1"/>
  <c r="X23" i="1" s="1"/>
  <c r="Y24" i="1"/>
  <c r="Y23" i="1" s="1"/>
  <c r="Z24" i="1"/>
  <c r="Z23" i="1" s="1"/>
  <c r="AA24" i="1"/>
  <c r="AA23" i="1" s="1"/>
  <c r="AB24" i="1"/>
  <c r="AB23" i="1" s="1"/>
  <c r="AC24" i="1"/>
  <c r="AC23" i="1" s="1"/>
  <c r="AD24" i="1"/>
  <c r="AD23" i="1" s="1"/>
  <c r="AE24" i="1"/>
  <c r="AE23" i="1" s="1"/>
  <c r="AF24" i="1"/>
  <c r="AF23" i="1" s="1"/>
  <c r="AG24" i="1"/>
  <c r="AG23" i="1" s="1"/>
  <c r="M25" i="1"/>
  <c r="M24" i="1" s="1"/>
  <c r="M23" i="1" s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K40" i="1"/>
  <c r="K39" i="1" s="1"/>
  <c r="L40" i="1"/>
  <c r="L39" i="1" s="1"/>
  <c r="M40" i="1"/>
  <c r="M39" i="1" s="1"/>
  <c r="N40" i="1"/>
  <c r="N39" i="1" s="1"/>
  <c r="O40" i="1"/>
  <c r="O39" i="1" s="1"/>
  <c r="P40" i="1"/>
  <c r="P39" i="1" s="1"/>
  <c r="Q40" i="1"/>
  <c r="Q39" i="1" s="1"/>
  <c r="R40" i="1"/>
  <c r="R39" i="1" s="1"/>
  <c r="S40" i="1"/>
  <c r="S39" i="1" s="1"/>
  <c r="T40" i="1"/>
  <c r="T39" i="1" s="1"/>
  <c r="U40" i="1"/>
  <c r="U39" i="1" s="1"/>
  <c r="V40" i="1"/>
  <c r="V39" i="1" s="1"/>
  <c r="W40" i="1"/>
  <c r="W39" i="1" s="1"/>
  <c r="X40" i="1"/>
  <c r="X39" i="1" s="1"/>
  <c r="Y40" i="1"/>
  <c r="Y39" i="1" s="1"/>
  <c r="Z40" i="1"/>
  <c r="Z39" i="1" s="1"/>
  <c r="AA40" i="1"/>
  <c r="AA39" i="1" s="1"/>
  <c r="AB40" i="1"/>
  <c r="AB39" i="1" s="1"/>
  <c r="AC40" i="1"/>
  <c r="AC39" i="1" s="1"/>
  <c r="AD40" i="1"/>
  <c r="AD39" i="1" s="1"/>
  <c r="AE40" i="1"/>
  <c r="AE39" i="1" s="1"/>
  <c r="AF40" i="1"/>
  <c r="AF39" i="1" s="1"/>
  <c r="AG40" i="1"/>
  <c r="AG39" i="1" s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K47" i="1"/>
  <c r="L47" i="1"/>
  <c r="M47" i="1"/>
  <c r="N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O48" i="1"/>
  <c r="O47" i="1" s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K64" i="1"/>
  <c r="L64" i="1"/>
  <c r="M64" i="1"/>
  <c r="N64" i="1"/>
  <c r="O64" i="1"/>
  <c r="P64" i="1"/>
  <c r="Q64" i="1"/>
  <c r="R64" i="1"/>
  <c r="S64" i="1"/>
  <c r="T64" i="1"/>
  <c r="U64" i="1"/>
  <c r="V64" i="1"/>
  <c r="Y64" i="1"/>
  <c r="Z64" i="1"/>
  <c r="AA64" i="1"/>
  <c r="AB64" i="1"/>
  <c r="AC64" i="1"/>
  <c r="AD64" i="1"/>
  <c r="AE64" i="1"/>
  <c r="AF64" i="1"/>
  <c r="AG64" i="1"/>
  <c r="V72" i="1"/>
  <c r="V71" i="1" s="1"/>
  <c r="W72" i="1"/>
  <c r="W71" i="1" s="1"/>
  <c r="X72" i="1"/>
  <c r="X71" i="1" s="1"/>
  <c r="Y72" i="1"/>
  <c r="Y71" i="1" s="1"/>
  <c r="Z72" i="1"/>
  <c r="Z71" i="1" s="1"/>
  <c r="AA72" i="1"/>
  <c r="AA71" i="1" s="1"/>
  <c r="AB72" i="1"/>
  <c r="AB71" i="1" s="1"/>
  <c r="AC72" i="1"/>
  <c r="AC71" i="1" s="1"/>
  <c r="AD72" i="1"/>
  <c r="AD71" i="1" s="1"/>
  <c r="AE72" i="1"/>
  <c r="AE71" i="1" s="1"/>
  <c r="AF72" i="1"/>
  <c r="AF71" i="1" s="1"/>
  <c r="AG72" i="1"/>
  <c r="AG71" i="1" s="1"/>
  <c r="V77" i="1"/>
  <c r="V76" i="1" s="1"/>
  <c r="W77" i="1"/>
  <c r="W76" i="1" s="1"/>
  <c r="X77" i="1"/>
  <c r="X76" i="1" s="1"/>
  <c r="Y77" i="1"/>
  <c r="Y76" i="1" s="1"/>
  <c r="Z77" i="1"/>
  <c r="Z76" i="1" s="1"/>
  <c r="AA77" i="1"/>
  <c r="AA76" i="1" s="1"/>
  <c r="AB77" i="1"/>
  <c r="AB76" i="1" s="1"/>
  <c r="AC77" i="1"/>
  <c r="AC76" i="1" s="1"/>
  <c r="AD77" i="1"/>
  <c r="AD76" i="1" s="1"/>
  <c r="AE77" i="1"/>
  <c r="AE76" i="1" s="1"/>
  <c r="AF77" i="1"/>
  <c r="AF76" i="1" s="1"/>
  <c r="AG77" i="1"/>
  <c r="AG76" i="1" s="1"/>
  <c r="P79" i="1"/>
  <c r="P78" i="1" s="1"/>
  <c r="P77" i="1" s="1"/>
  <c r="P76" i="1" s="1"/>
  <c r="P75" i="1" s="1"/>
  <c r="P74" i="1" s="1"/>
  <c r="P73" i="1" s="1"/>
  <c r="P72" i="1" s="1"/>
  <c r="P71" i="1" s="1"/>
  <c r="Q79" i="1"/>
  <c r="Q78" i="1" s="1"/>
  <c r="Q77" i="1" s="1"/>
  <c r="Q76" i="1" s="1"/>
  <c r="Q75" i="1" s="1"/>
  <c r="Q74" i="1" s="1"/>
  <c r="Q73" i="1" s="1"/>
  <c r="Q72" i="1" s="1"/>
  <c r="Q71" i="1" s="1"/>
  <c r="R79" i="1"/>
  <c r="R78" i="1" s="1"/>
  <c r="R77" i="1" s="1"/>
  <c r="R76" i="1" s="1"/>
  <c r="R75" i="1" s="1"/>
  <c r="R74" i="1" s="1"/>
  <c r="R73" i="1" s="1"/>
  <c r="R72" i="1" s="1"/>
  <c r="R71" i="1" s="1"/>
  <c r="S79" i="1"/>
  <c r="S78" i="1" s="1"/>
  <c r="S77" i="1" s="1"/>
  <c r="S76" i="1" s="1"/>
  <c r="S75" i="1" s="1"/>
  <c r="S74" i="1" s="1"/>
  <c r="S73" i="1" s="1"/>
  <c r="S72" i="1" s="1"/>
  <c r="S71" i="1" s="1"/>
  <c r="T79" i="1"/>
  <c r="T78" i="1" s="1"/>
  <c r="T77" i="1" s="1"/>
  <c r="T76" i="1" s="1"/>
  <c r="T75" i="1" s="1"/>
  <c r="T74" i="1" s="1"/>
  <c r="T73" i="1" s="1"/>
  <c r="T72" i="1" s="1"/>
  <c r="T71" i="1" s="1"/>
  <c r="U79" i="1"/>
  <c r="U78" i="1" s="1"/>
  <c r="U77" i="1" s="1"/>
  <c r="U76" i="1" s="1"/>
  <c r="U75" i="1" s="1"/>
  <c r="U74" i="1" s="1"/>
  <c r="U73" i="1" s="1"/>
  <c r="U72" i="1" s="1"/>
  <c r="U71" i="1" s="1"/>
  <c r="G49" i="1"/>
  <c r="I49" i="1" s="1"/>
  <c r="G42" i="1"/>
  <c r="H64" i="1"/>
  <c r="H63" i="1"/>
  <c r="H62" i="1" s="1"/>
  <c r="H60" i="1"/>
  <c r="H58" i="1"/>
  <c r="H57" i="1"/>
  <c r="H54" i="1"/>
  <c r="H52" i="1"/>
  <c r="H50" i="1"/>
  <c r="H47" i="1"/>
  <c r="H46" i="1"/>
  <c r="H44" i="1" s="1"/>
  <c r="H40" i="1"/>
  <c r="H39" i="1" s="1"/>
  <c r="H38" i="1"/>
  <c r="H37" i="1"/>
  <c r="H36" i="1"/>
  <c r="H33" i="1"/>
  <c r="H32" i="1"/>
  <c r="H31" i="1"/>
  <c r="H30" i="1"/>
  <c r="H29" i="1"/>
  <c r="H26" i="1"/>
  <c r="H24" i="1" s="1"/>
  <c r="H23" i="1" s="1"/>
  <c r="H20" i="1"/>
  <c r="H16" i="1"/>
  <c r="H14" i="1"/>
  <c r="H13" i="1"/>
  <c r="H8" i="1"/>
  <c r="H4" i="1"/>
  <c r="R10" i="1" l="1"/>
  <c r="O10" i="1"/>
  <c r="Q10" i="1"/>
  <c r="Q27" i="1"/>
  <c r="AG27" i="1"/>
  <c r="J27" i="1"/>
  <c r="P27" i="1"/>
  <c r="O27" i="1"/>
  <c r="AG10" i="1"/>
  <c r="R27" i="1"/>
  <c r="Y27" i="1"/>
  <c r="AF10" i="1"/>
  <c r="X27" i="1"/>
  <c r="AE10" i="1"/>
  <c r="AF27" i="1"/>
  <c r="W27" i="1"/>
  <c r="AE27" i="1"/>
  <c r="AD27" i="1"/>
  <c r="N27" i="1"/>
  <c r="J3" i="1"/>
  <c r="AC10" i="1"/>
  <c r="AA10" i="1"/>
  <c r="K10" i="1"/>
  <c r="AB10" i="1"/>
  <c r="J10" i="1"/>
  <c r="W3" i="1"/>
  <c r="AA27" i="1"/>
  <c r="K27" i="1"/>
  <c r="S27" i="1"/>
  <c r="Z27" i="1"/>
  <c r="S10" i="1"/>
  <c r="J43" i="1"/>
  <c r="W43" i="1"/>
  <c r="AC43" i="1"/>
  <c r="M43" i="1"/>
  <c r="V27" i="1"/>
  <c r="X3" i="1"/>
  <c r="V43" i="1"/>
  <c r="U27" i="1"/>
  <c r="AC27" i="1"/>
  <c r="M27" i="1"/>
  <c r="V3" i="1"/>
  <c r="AB27" i="1"/>
  <c r="L27" i="1"/>
  <c r="S3" i="1"/>
  <c r="P10" i="1"/>
  <c r="AA3" i="1"/>
  <c r="K3" i="1"/>
  <c r="R3" i="1"/>
  <c r="R22" i="1" s="1"/>
  <c r="Z3" i="1"/>
  <c r="Z22" i="1" s="1"/>
  <c r="AG3" i="1"/>
  <c r="Q3" i="1"/>
  <c r="Q22" i="1" s="1"/>
  <c r="AD10" i="1"/>
  <c r="Y3" i="1"/>
  <c r="AF3" i="1"/>
  <c r="P3" i="1"/>
  <c r="X10" i="1"/>
  <c r="T27" i="1"/>
  <c r="W10" i="1"/>
  <c r="AE3" i="1"/>
  <c r="O3" i="1"/>
  <c r="V10" i="1"/>
  <c r="AD3" i="1"/>
  <c r="N3" i="1"/>
  <c r="N22" i="1" s="1"/>
  <c r="U10" i="1"/>
  <c r="AC3" i="1"/>
  <c r="M3" i="1"/>
  <c r="U43" i="1"/>
  <c r="S43" i="1"/>
  <c r="U3" i="1"/>
  <c r="K43" i="1"/>
  <c r="L10" i="1"/>
  <c r="AA43" i="1"/>
  <c r="AG43" i="1"/>
  <c r="Q43" i="1"/>
  <c r="Z43" i="1"/>
  <c r="AF43" i="1"/>
  <c r="P43" i="1"/>
  <c r="L43" i="1"/>
  <c r="L69" i="1" s="1"/>
  <c r="T43" i="1"/>
  <c r="M10" i="1"/>
  <c r="AB3" i="1"/>
  <c r="Y43" i="1"/>
  <c r="AE43" i="1"/>
  <c r="O43" i="1"/>
  <c r="AB43" i="1"/>
  <c r="Y10" i="1"/>
  <c r="T10" i="1"/>
  <c r="L3" i="1"/>
  <c r="R43" i="1"/>
  <c r="T3" i="1"/>
  <c r="X43" i="1"/>
  <c r="AD43" i="1"/>
  <c r="N43" i="1"/>
  <c r="H3" i="1"/>
  <c r="H56" i="1"/>
  <c r="H15" i="1"/>
  <c r="H11" i="1"/>
  <c r="H28" i="1"/>
  <c r="H35" i="1"/>
  <c r="O22" i="1" l="1"/>
  <c r="AE69" i="1"/>
  <c r="H43" i="1"/>
  <c r="U69" i="1"/>
  <c r="K22" i="1"/>
  <c r="P69" i="1"/>
  <c r="J69" i="1"/>
  <c r="X69" i="1"/>
  <c r="Q69" i="1"/>
  <c r="Q70" i="1" s="1"/>
  <c r="AG69" i="1"/>
  <c r="X22" i="1"/>
  <c r="W22" i="1"/>
  <c r="AA69" i="1"/>
  <c r="J22" i="1"/>
  <c r="J70" i="1" s="1"/>
  <c r="W69" i="1"/>
  <c r="O69" i="1"/>
  <c r="AF69" i="1"/>
  <c r="S22" i="1"/>
  <c r="Z69" i="1"/>
  <c r="Z70" i="1" s="1"/>
  <c r="AE22" i="1"/>
  <c r="Y69" i="1"/>
  <c r="AC22" i="1"/>
  <c r="N69" i="1"/>
  <c r="N70" i="1" s="1"/>
  <c r="V69" i="1"/>
  <c r="AD69" i="1"/>
  <c r="AF22" i="1"/>
  <c r="AG22" i="1"/>
  <c r="T22" i="1"/>
  <c r="R69" i="1"/>
  <c r="R70" i="1" s="1"/>
  <c r="AA22" i="1"/>
  <c r="AB69" i="1"/>
  <c r="K69" i="1"/>
  <c r="M69" i="1"/>
  <c r="P22" i="1"/>
  <c r="AC69" i="1"/>
  <c r="S69" i="1"/>
  <c r="AB22" i="1"/>
  <c r="M22" i="1"/>
  <c r="U22" i="1"/>
  <c r="AD22" i="1"/>
  <c r="V22" i="1"/>
  <c r="V70" i="1" s="1"/>
  <c r="L22" i="1"/>
  <c r="L70" i="1" s="1"/>
  <c r="Y22" i="1"/>
  <c r="T69" i="1"/>
  <c r="H10" i="1"/>
  <c r="H27" i="1"/>
  <c r="O70" i="1" l="1"/>
  <c r="AE70" i="1"/>
  <c r="P70" i="1"/>
  <c r="K70" i="1"/>
  <c r="U70" i="1"/>
  <c r="H69" i="1"/>
  <c r="H22" i="1"/>
  <c r="AF70" i="1"/>
  <c r="S70" i="1"/>
  <c r="W70" i="1"/>
  <c r="AG70" i="1"/>
  <c r="X70" i="1"/>
  <c r="Y70" i="1"/>
  <c r="AA70" i="1"/>
  <c r="M70" i="1"/>
  <c r="AC70" i="1"/>
  <c r="AD70" i="1"/>
  <c r="T70" i="1"/>
  <c r="AB70" i="1"/>
  <c r="H70" i="1" l="1"/>
  <c r="G55" i="1"/>
  <c r="G6" i="1"/>
  <c r="G4" i="1" l="1"/>
  <c r="I4" i="1" s="1"/>
  <c r="H79" i="1" l="1"/>
  <c r="H78" i="1" l="1"/>
  <c r="H77" i="1" l="1"/>
  <c r="H76" i="1" l="1"/>
  <c r="H75" i="1" l="1"/>
  <c r="H74" i="1" l="1"/>
  <c r="F3" i="1"/>
  <c r="H73" i="1" l="1"/>
  <c r="G47" i="1"/>
  <c r="I47" i="1" s="1"/>
  <c r="E4" i="1"/>
  <c r="E3" i="1" s="1"/>
  <c r="E15" i="1"/>
  <c r="E10" i="1" s="1"/>
  <c r="H72" i="1" l="1"/>
  <c r="E22" i="1"/>
  <c r="H71" i="1" l="1"/>
  <c r="B69" i="1"/>
  <c r="C69" i="1"/>
  <c r="D69" i="1"/>
  <c r="E69" i="1"/>
  <c r="E70" i="1" s="1"/>
  <c r="E74" i="1" s="1"/>
  <c r="E75" i="1" s="1"/>
  <c r="D22" i="1"/>
  <c r="D70" i="1" l="1"/>
  <c r="G26" i="1"/>
  <c r="I26" i="1" s="1"/>
  <c r="G29" i="1"/>
  <c r="I29" i="1" s="1"/>
  <c r="G30" i="1"/>
  <c r="I30" i="1" s="1"/>
  <c r="G31" i="1"/>
  <c r="I31" i="1" s="1"/>
  <c r="G32" i="1"/>
  <c r="I32" i="1" s="1"/>
  <c r="G33" i="1"/>
  <c r="I33" i="1" s="1"/>
  <c r="G36" i="1"/>
  <c r="I36" i="1" s="1"/>
  <c r="G37" i="1"/>
  <c r="I37" i="1" s="1"/>
  <c r="G38" i="1"/>
  <c r="I38" i="1" s="1"/>
  <c r="G46" i="1"/>
  <c r="I46" i="1" s="1"/>
  <c r="G50" i="1"/>
  <c r="I50" i="1" s="1"/>
  <c r="G52" i="1"/>
  <c r="I52" i="1" s="1"/>
  <c r="G54" i="1"/>
  <c r="I54" i="1" s="1"/>
  <c r="G57" i="1"/>
  <c r="I57" i="1" s="1"/>
  <c r="G58" i="1"/>
  <c r="I58" i="1" s="1"/>
  <c r="G60" i="1"/>
  <c r="I60" i="1" s="1"/>
  <c r="G63" i="1"/>
  <c r="I63" i="1" s="1"/>
  <c r="G73" i="1"/>
  <c r="I73" i="1" s="1"/>
  <c r="G74" i="1"/>
  <c r="I74" i="1" s="1"/>
  <c r="G75" i="1"/>
  <c r="I75" i="1" s="1"/>
  <c r="G78" i="1"/>
  <c r="I78" i="1" s="1"/>
  <c r="G79" i="1"/>
  <c r="I79" i="1" s="1"/>
  <c r="G62" i="1" l="1"/>
  <c r="I62" i="1" s="1"/>
  <c r="G35" i="1"/>
  <c r="I35" i="1" s="1"/>
  <c r="G44" i="1"/>
  <c r="I44" i="1" s="1"/>
  <c r="G40" i="1"/>
  <c r="I40" i="1" s="1"/>
  <c r="G64" i="1"/>
  <c r="I64" i="1" s="1"/>
  <c r="G56" i="1"/>
  <c r="I56" i="1" s="1"/>
  <c r="G28" i="1"/>
  <c r="I28" i="1" s="1"/>
  <c r="G24" i="1"/>
  <c r="I24" i="1" s="1"/>
  <c r="G43" i="1" l="1"/>
  <c r="I43" i="1" s="1"/>
  <c r="G39" i="1"/>
  <c r="I39" i="1" s="1"/>
  <c r="G23" i="1"/>
  <c r="I23" i="1" s="1"/>
  <c r="G27" i="1"/>
  <c r="I27" i="1" s="1"/>
  <c r="G69" i="1" l="1"/>
  <c r="I69" i="1" s="1"/>
  <c r="G71" i="1" l="1"/>
  <c r="I71" i="1" s="1"/>
  <c r="G77" i="1"/>
  <c r="I77" i="1" s="1"/>
  <c r="G76" i="1"/>
  <c r="I76" i="1" s="1"/>
  <c r="G72" i="1"/>
  <c r="I72" i="1" s="1"/>
  <c r="G18" i="1" l="1"/>
  <c r="I18" i="1" s="1"/>
  <c r="G16" i="1"/>
  <c r="I16" i="1" s="1"/>
  <c r="G20" i="1"/>
  <c r="I20" i="1" s="1"/>
  <c r="G15" i="1" l="1"/>
  <c r="I15" i="1" s="1"/>
  <c r="G12" i="1"/>
  <c r="I12" i="1" s="1"/>
  <c r="G13" i="1"/>
  <c r="I13" i="1" s="1"/>
  <c r="G14" i="1"/>
  <c r="I14" i="1" s="1"/>
  <c r="G8" i="1" l="1"/>
  <c r="I8" i="1" s="1"/>
  <c r="G11" i="1"/>
  <c r="I11" i="1" s="1"/>
  <c r="G10" i="1" l="1"/>
  <c r="I10" i="1" s="1"/>
  <c r="G3" i="1" l="1"/>
  <c r="I3" i="1" s="1"/>
  <c r="G22" i="1" l="1"/>
  <c r="I22" i="1" s="1"/>
  <c r="G70" i="1" l="1"/>
  <c r="I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tc={6990A59F-A93D-41DD-B176-7E120314B692}</author>
    <author>tc={6C4D7802-A4FD-4B12-AB7C-776A2E7DFC28}</author>
  </authors>
  <commentList>
    <comment ref="I17" authorId="0" shapeId="0" xr:uid="{6990A59F-A93D-41DD-B176-7E120314B692}">
      <text>
        <t>[Kommentartråd]
Din versjon av Excel lar deg lese denne kommentartråden. Eventuelle endringer i den vil imidlertid bli fjernet hvis filen åpnes i en nyere versjon av Excel. Finn ut mer: https://go.microsoft.com/fwlink/?linkid=870924
Kommentar:
    3940 Egenandelene går i null med utgifter, så de kan vi se bort i fra. Treningsavgiftene: Se ARK KOMMENTARER</t>
      </text>
    </comment>
    <comment ref="I26" authorId="1" shapeId="0" xr:uid="{6C4D7802-A4FD-4B12-AB7C-776A2E7DFC2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Faller jo bort med ny dugnadsform</t>
      </text>
    </comment>
  </commentList>
</comments>
</file>

<file path=xl/sharedStrings.xml><?xml version="1.0" encoding="utf-8"?>
<sst xmlns="http://schemas.openxmlformats.org/spreadsheetml/2006/main" count="128" uniqueCount="127">
  <si>
    <t>Beskrivelse</t>
  </si>
  <si>
    <t>Salgsinntekt</t>
  </si>
  <si>
    <t>Salgsinntekter</t>
  </si>
  <si>
    <t>3100 - Kiosksalg</t>
  </si>
  <si>
    <t>3140 - Dugnad</t>
  </si>
  <si>
    <t>3700 - Provisjonsinntekt</t>
  </si>
  <si>
    <t>Spes. offentlige avgifter vedrørende salg</t>
  </si>
  <si>
    <t>3300 - Billettinntekter</t>
  </si>
  <si>
    <t>Annen driftsinntekt</t>
  </si>
  <si>
    <t>Tilskudd</t>
  </si>
  <si>
    <t>3400 - Offentlig tilskudd</t>
  </si>
  <si>
    <t>3440 - Tilskudd Hovedforbund</t>
  </si>
  <si>
    <t>3460 - Overføring/tilskudd fra Hovedlaget</t>
  </si>
  <si>
    <t>Andre driftsrelaterte inntekter</t>
  </si>
  <si>
    <t>3920 - Medlemskontingent Hovedlaget</t>
  </si>
  <si>
    <t>3923 - Treningsavgift</t>
  </si>
  <si>
    <t>3924 - Tilsynsvakt Verket</t>
  </si>
  <si>
    <t>3940 - Egenandeler</t>
  </si>
  <si>
    <t>3960 - Bingo/Lotteri/Grasrotandel</t>
  </si>
  <si>
    <t>Driftsinntekter</t>
  </si>
  <si>
    <t>Varekostnader</t>
  </si>
  <si>
    <t>Varekostnad</t>
  </si>
  <si>
    <t>4100 - Kjøp kioskvarer</t>
  </si>
  <si>
    <t>4140 - Utgifter vedr. dugnad</t>
  </si>
  <si>
    <t>Lønnskostnader</t>
  </si>
  <si>
    <t>Lønn til ansatte</t>
  </si>
  <si>
    <t>5000 - Lønn til ansatte</t>
  </si>
  <si>
    <t>5001 - Lønn o/10000 u/80000 u/aga m/f.p</t>
  </si>
  <si>
    <t>5002 - Lønn m/aga u/fp u/10000</t>
  </si>
  <si>
    <t>5092 - Feriepenger</t>
  </si>
  <si>
    <t>5100 - Lønn u/aga u/f.p</t>
  </si>
  <si>
    <t>Arbeidsgiveravgift</t>
  </si>
  <si>
    <t>5400 - Arbeidsgiveravgift</t>
  </si>
  <si>
    <t>5401 - Refundert aga fra tidligere år</t>
  </si>
  <si>
    <t>5405 - Arbeidsgiveravgift av påløp. feriepenger</t>
  </si>
  <si>
    <t>Avskrivninger</t>
  </si>
  <si>
    <t>Av- og nedskrivninger</t>
  </si>
  <si>
    <t>6011 - Avskrivning</t>
  </si>
  <si>
    <t>6040 - Påløpt avskriving</t>
  </si>
  <si>
    <t>Andre driftskostnader</t>
  </si>
  <si>
    <t>Kostnad lokaler</t>
  </si>
  <si>
    <t>6300 - Leie lokaler, baner,rom</t>
  </si>
  <si>
    <t>6360 - Renhold</t>
  </si>
  <si>
    <t>Verktøy, inventar mv. som ikke aktiveres</t>
  </si>
  <si>
    <t>Fremmed tjeneste</t>
  </si>
  <si>
    <t>6705 - Regnskapshonorar</t>
  </si>
  <si>
    <t>Elektronisk kommunikasjon, kontorkostnader, porto mv.</t>
  </si>
  <si>
    <t>6860 - Møte, kurs, sosialt o l</t>
  </si>
  <si>
    <t>Reise og diettkostnader</t>
  </si>
  <si>
    <t>7140 - Reisekostnad, ikke oppgavepliktig</t>
  </si>
  <si>
    <t>Kontingent og gave</t>
  </si>
  <si>
    <t>7420 - Gaver/blomster</t>
  </si>
  <si>
    <t>7430 - Premier</t>
  </si>
  <si>
    <t>7440 - Startkontingent cup etc.</t>
  </si>
  <si>
    <t>Forsikring, garanti- og servicekostnad</t>
  </si>
  <si>
    <t>7520 - Forsikring medlemmer</t>
  </si>
  <si>
    <t>Lisens og patentkostnad</t>
  </si>
  <si>
    <t>7610 - Lisenser/gebyrer</t>
  </si>
  <si>
    <t>Annen kostnad</t>
  </si>
  <si>
    <t>7770 - Bank- og kortgebyr</t>
  </si>
  <si>
    <t>7771 - Gebyr Vipps</t>
  </si>
  <si>
    <t>7772 - Gebyr iZettle</t>
  </si>
  <si>
    <t>7773 - Gebyr KlubbAdmin</t>
  </si>
  <si>
    <t>Driftsresultat</t>
  </si>
  <si>
    <t>Annen rentekostnad</t>
  </si>
  <si>
    <t>8155 - Rentekostnad leverandørgjeld</t>
  </si>
  <si>
    <t>Ordinært resultat</t>
  </si>
  <si>
    <t>Årsresultat</t>
  </si>
  <si>
    <t>Overført annen egenkapital</t>
  </si>
  <si>
    <t>Overføring egenkapital</t>
  </si>
  <si>
    <t>8960 - Overføringer annen egenkapital</t>
  </si>
  <si>
    <t>Disponeringer og overføringer</t>
  </si>
  <si>
    <t xml:space="preserve">Budsjett 2023 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</si>
  <si>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</si>
  <si>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</si>
  <si>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</si>
  <si>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</si>
  <si>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</si>
  <si>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</si>
  <si>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</si>
  <si>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</si>
  <si>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</si>
  <si>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</si>
  <si>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</si>
  <si>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</si>
  <si>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Driftskostnader</t>
  </si>
  <si>
    <t>Regnskap 2023</t>
  </si>
  <si>
    <t>Budsjett</t>
  </si>
  <si>
    <t>B-jan</t>
  </si>
  <si>
    <t>B-feb</t>
  </si>
  <si>
    <t>B-mars</t>
  </si>
  <si>
    <t>B-apr</t>
  </si>
  <si>
    <t>B-mai</t>
  </si>
  <si>
    <t>B-jun</t>
  </si>
  <si>
    <t>B-jul</t>
  </si>
  <si>
    <t>B-aug</t>
  </si>
  <si>
    <t>B-sep</t>
  </si>
  <si>
    <t>B-okt</t>
  </si>
  <si>
    <t>B-nov</t>
  </si>
  <si>
    <t>B-des</t>
  </si>
  <si>
    <t>Regnskap</t>
  </si>
  <si>
    <t>2021</t>
  </si>
  <si>
    <t>2022</t>
  </si>
  <si>
    <t>Regnskap 2024</t>
  </si>
  <si>
    <t>5010 - Lønn u/aga u/f.p</t>
  </si>
  <si>
    <t>6540 - Varig utstyr</t>
  </si>
  <si>
    <t>Årsmøte budsjett 2024</t>
  </si>
  <si>
    <t>Kommentar til regnskap 2024:</t>
  </si>
  <si>
    <t>Hallstøtte er ved en feil hos Idrettsrådet ikke utbetalt som lovet i november 2024</t>
  </si>
  <si>
    <t>550kr for de under 10 år - ikke mottatt i år heller</t>
  </si>
  <si>
    <t>Etterslep egenandeler konkurranseparti - faktureres i 2025</t>
  </si>
  <si>
    <t>3990 - Diverse arrangement (LODD)</t>
  </si>
  <si>
    <t>6570- Drakter, utstyr eget bruk</t>
  </si>
  <si>
    <t>Kommentar til budsjett 2025</t>
  </si>
  <si>
    <t>Budsjettert med hallstøtte fra Idrettsrådet</t>
  </si>
  <si>
    <t>Treningsavgift fakturert i desember - mangler innbetalinger - føres i balansen</t>
  </si>
  <si>
    <t>550kr for de under 10 år - avklaring MÅ på plass!</t>
  </si>
  <si>
    <t>Innkjøp utstyr 65 000 ført som investering- avskrives med 1100/mnd i 5 år</t>
  </si>
  <si>
    <t>Økt dugnadsinntekten pga fikk 20' mindre enn budsj. i 2024, må ta igjen.</t>
  </si>
  <si>
    <t>Vi skulle øke dugnasinntektene for å ta noe av investeringen i utstyr, dette ble ikke som budsjettert.</t>
  </si>
  <si>
    <t>BUDSJETT 2025</t>
  </si>
  <si>
    <t>Diff 24 - 25</t>
  </si>
  <si>
    <t>Mva-kompensasjon og fordeling grasrotandel uteblitt for 2022-2024???</t>
  </si>
  <si>
    <t>Dette bedrer resultatet med 50000</t>
  </si>
  <si>
    <t>Fortsatt 54 0000 i minus</t>
  </si>
  <si>
    <t>Inntekt for tilsynsvakt Verket</t>
  </si>
  <si>
    <t>Grasrotandel og mva-kompensasjon uteblitt for 2022-2024 - avklaring må på plass!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</si>
</sst>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_-&quot;kr&quot;\ * #,##0_-;\-&quot;kr&quot;\ * #,##0_-;_-&quot;kr&quot;\ * &quot;-&quot;??_-;_-@_-"/>
    <numFmt numFmtId="167" formatCode="#,##0_ ;\-#,##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3" fillId="0" borderId="0" xfId="0" applyFont="1" applyAlignment="1">
      <alignment horizontal="left" indent="2"/>
    </xf>
    <xf numFmtId="3" fontId="3" fillId="0" borderId="0" xfId="0" applyNumberFormat="1" applyFont="1"/>
    <xf numFmtId="164" fontId="3" fillId="0" borderId="0" xfId="1" applyNumberFormat="1" applyFont="1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164" fontId="1" fillId="2" borderId="0" xfId="1" applyNumberFormat="1" applyFont="1" applyFill="1"/>
    <xf numFmtId="0" fontId="0" fillId="3" borderId="0" xfId="0" applyFill="1" applyAlignment="1">
      <alignment horizontal="left" indent="1"/>
    </xf>
    <xf numFmtId="3" fontId="0" fillId="3" borderId="0" xfId="0" applyNumberFormat="1" applyFill="1"/>
    <xf numFmtId="164" fontId="0" fillId="3" borderId="0" xfId="1" applyNumberFormat="1" applyFont="1" applyFill="1"/>
    <xf numFmtId="0" fontId="1" fillId="4" borderId="0" xfId="0" applyFont="1" applyFill="1"/>
    <xf numFmtId="3" fontId="1" fillId="4" borderId="0" xfId="0" applyNumberFormat="1" applyFont="1" applyFill="1"/>
    <xf numFmtId="164" fontId="1" fillId="4" borderId="0" xfId="1" applyNumberFormat="1" applyFont="1" applyFill="1"/>
    <xf numFmtId="0" fontId="0" fillId="4" borderId="0" xfId="0" applyFill="1"/>
    <xf numFmtId="3" fontId="0" fillId="4" borderId="0" xfId="0" applyNumberFormat="1" applyFill="1"/>
    <xf numFmtId="3" fontId="5" fillId="2" borderId="0" xfId="0" applyNumberFormat="1" applyFont="1" applyFill="1"/>
    <xf numFmtId="164" fontId="5" fillId="2" borderId="0" xfId="1" applyNumberFormat="1" applyFont="1" applyFill="1"/>
    <xf numFmtId="0" fontId="5" fillId="2" borderId="0" xfId="0" applyFont="1" applyFill="1"/>
    <xf numFmtId="164" fontId="0" fillId="4" borderId="0" xfId="1" applyNumberFormat="1" applyFont="1" applyFill="1"/>
    <xf numFmtId="0" fontId="5" fillId="0" borderId="0" xfId="0" applyFont="1"/>
    <xf numFmtId="0" fontId="3" fillId="0" borderId="0" xfId="0" applyFont="1"/>
    <xf numFmtId="164" fontId="3" fillId="0" borderId="0" xfId="0" applyNumberFormat="1" applyFont="1"/>
    <xf numFmtId="0" fontId="6" fillId="0" borderId="0" xfId="0" applyFont="1"/>
    <xf numFmtId="0" fontId="6" fillId="5" borderId="0" xfId="0" applyFont="1" applyFill="1"/>
    <xf numFmtId="49" fontId="6" fillId="5" borderId="0" xfId="0" applyNumberFormat="1" applyFont="1" applyFill="1"/>
    <xf numFmtId="164" fontId="6" fillId="5" borderId="0" xfId="1" applyNumberFormat="1" applyFont="1" applyFill="1"/>
    <xf numFmtId="4" fontId="6" fillId="5" borderId="0" xfId="0" applyNumberFormat="1" applyFont="1" applyFill="1"/>
    <xf numFmtId="0" fontId="3" fillId="0" borderId="1" xfId="0" applyFont="1" applyBorder="1"/>
    <xf numFmtId="164" fontId="3" fillId="0" borderId="1" xfId="0" applyNumberFormat="1" applyFont="1" applyBorder="1"/>
    <xf numFmtId="0" fontId="0" fillId="0" borderId="1" xfId="0" applyBorder="1"/>
    <xf numFmtId="0" fontId="1" fillId="2" borderId="1" xfId="0" applyFont="1" applyFill="1" applyBorder="1"/>
    <xf numFmtId="165" fontId="1" fillId="4" borderId="0" xfId="1" applyNumberFormat="1" applyFont="1" applyFill="1"/>
    <xf numFmtId="165" fontId="1" fillId="2" borderId="0" xfId="1" applyNumberFormat="1" applyFont="1" applyFill="1"/>
    <xf numFmtId="164" fontId="3" fillId="0" borderId="0" xfId="1" applyNumberFormat="1" applyFont="1" applyFill="1"/>
    <xf numFmtId="49" fontId="6" fillId="5" borderId="0" xfId="1" applyNumberFormat="1" applyFont="1" applyFill="1"/>
    <xf numFmtId="49" fontId="6" fillId="5" borderId="0" xfId="0" applyNumberFormat="1" applyFont="1" applyFill="1" applyAlignment="1">
      <alignment wrapText="1"/>
    </xf>
    <xf numFmtId="0" fontId="2" fillId="0" borderId="0" xfId="0" applyFont="1"/>
    <xf numFmtId="164" fontId="2" fillId="0" borderId="0" xfId="1" applyNumberFormat="1" applyFont="1"/>
    <xf numFmtId="0" fontId="8" fillId="0" borderId="0" xfId="0" applyFont="1"/>
    <xf numFmtId="0" fontId="6" fillId="3" borderId="0" xfId="0" applyFont="1" applyFill="1"/>
    <xf numFmtId="164" fontId="9" fillId="4" borderId="0" xfId="1" applyNumberFormat="1" applyFont="1" applyFill="1"/>
    <xf numFmtId="164" fontId="6" fillId="3" borderId="0" xfId="1" applyNumberFormat="1" applyFont="1" applyFill="1"/>
    <xf numFmtId="164" fontId="6" fillId="0" borderId="0" xfId="1" applyNumberFormat="1" applyFont="1"/>
    <xf numFmtId="164" fontId="8" fillId="0" borderId="0" xfId="1" applyNumberFormat="1" applyFont="1"/>
    <xf numFmtId="164" fontId="9" fillId="2" borderId="0" xfId="1" applyNumberFormat="1" applyFont="1" applyFill="1"/>
    <xf numFmtId="164" fontId="6" fillId="4" borderId="0" xfId="1" applyNumberFormat="1" applyFont="1" applyFill="1"/>
    <xf numFmtId="164" fontId="10" fillId="2" borderId="0" xfId="1" applyNumberFormat="1" applyFont="1" applyFill="1"/>
    <xf numFmtId="164" fontId="11" fillId="0" borderId="0" xfId="1" applyNumberFormat="1" applyFont="1"/>
    <xf numFmtId="0" fontId="11" fillId="0" borderId="1" xfId="0" applyFont="1" applyBorder="1"/>
    <xf numFmtId="164" fontId="11" fillId="0" borderId="1" xfId="0" applyNumberFormat="1" applyFont="1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164" fontId="7" fillId="0" borderId="1" xfId="0" applyNumberFormat="1" applyFont="1" applyBorder="1"/>
    <xf numFmtId="164" fontId="3" fillId="0" borderId="2" xfId="0" applyNumberFormat="1" applyFont="1" applyBorder="1"/>
    <xf numFmtId="0" fontId="7" fillId="6" borderId="1" xfId="0" applyFont="1" applyFill="1" applyBorder="1"/>
    <xf numFmtId="164" fontId="12" fillId="2" borderId="0" xfId="1" applyNumberFormat="1" applyFont="1" applyFill="1"/>
    <xf numFmtId="164" fontId="13" fillId="2" borderId="0" xfId="1" applyNumberFormat="1" applyFont="1" applyFill="1"/>
    <xf numFmtId="164" fontId="14" fillId="2" borderId="0" xfId="1" applyNumberFormat="1" applyFont="1" applyFill="1"/>
    <xf numFmtId="166" fontId="8" fillId="0" borderId="0" xfId="2" applyNumberFormat="1" applyFont="1"/>
    <xf numFmtId="3" fontId="8" fillId="0" borderId="0" xfId="0" applyNumberFormat="1" applyFont="1"/>
    <xf numFmtId="3" fontId="6" fillId="0" borderId="0" xfId="0" applyNumberFormat="1" applyFont="1"/>
    <xf numFmtId="0" fontId="10" fillId="0" borderId="0" xfId="0" applyFont="1"/>
    <xf numFmtId="0" fontId="8" fillId="0" borderId="3" xfId="0" applyFont="1" applyBorder="1"/>
    <xf numFmtId="3" fontId="10" fillId="0" borderId="0" xfId="0" applyNumberFormat="1" applyFont="1"/>
    <xf numFmtId="165" fontId="1" fillId="3" borderId="0" xfId="1" applyNumberFormat="1" applyFont="1" applyFill="1"/>
    <xf numFmtId="165" fontId="1" fillId="0" borderId="0" xfId="1" applyNumberFormat="1" applyFont="1" applyFill="1"/>
    <xf numFmtId="165" fontId="1" fillId="7" borderId="0" xfId="1" applyNumberFormat="1" applyFont="1" applyFill="1"/>
    <xf numFmtId="167" fontId="15" fillId="4" borderId="0" xfId="1" applyNumberFormat="1" applyFont="1" applyFill="1"/>
    <xf numFmtId="167" fontId="15" fillId="3" borderId="0" xfId="1" applyNumberFormat="1" applyFont="1" applyFill="1"/>
    <xf numFmtId="167" fontId="15" fillId="7" borderId="0" xfId="1" applyNumberFormat="1" applyFont="1" applyFill="1"/>
    <xf numFmtId="167" fontId="15" fillId="0" borderId="0" xfId="1" applyNumberFormat="1" applyFont="1" applyFill="1"/>
    <xf numFmtId="167" fontId="15" fillId="2" borderId="0" xfId="1" applyNumberFormat="1" applyFont="1" applyFill="1"/>
    <xf numFmtId="167" fontId="10" fillId="7" borderId="0" xfId="1" applyNumberFormat="1" applyFont="1" applyFill="1"/>
    <xf numFmtId="167" fontId="10" fillId="3" borderId="0" xfId="1" applyNumberFormat="1" applyFont="1" applyFill="1"/>
    <xf numFmtId="164" fontId="0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16" fillId="2" borderId="0" xfId="1" applyNumberFormat="1" applyFont="1" applyFill="1"/>
  </cellXfs>
  <cellStyles count="3">
    <cellStyle name="Komma" xfId="1" builtinId="3"/>
    <cellStyle name="Normal" xfId="0" builtinId="0"/>
    <cellStyle name="Valuta" xfId="2" builtinId="4"/>
  </cellStyles>
  <dxfs count="28">
    <dxf>
      <numFmt numFmtId="165" formatCode="#,##0_ ;[Red]\-#,##0\ 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</dxf>
    <dxf>
      <numFmt numFmtId="164" formatCode="_-* #,##0_-;\-* #,##0_-;_-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</dxf>
    <dxf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solid">
          <fgColor indexed="64"/>
          <bgColor theme="9" tint="0.79998168889431442"/>
        </patternFill>
      </fill>
    </dxf>
  </dxfs>
  <tableStyles count="0" defaultTableStyle="TableStyleMedium2" defaultPivotStyle="PivotStyleLight16"/>
  <colors>
    <mruColors>
      <color rgb="FF00B2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unhild Sun Bellsli" id="{727293C3-994F-42CA-BF20-447BC930D6DD}" userId="S::gunhild.bellsli@roroshytta.no::b8419a0d-da55-4a53-8c1d-b8803660f84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Duett_MinSide" displayName="Duett_MinSide" ref="A2:AG79" totalsRowShown="0" headerRowDxfId="27">
  <autoFilter ref="A2:AG79" xr:uid="{00000000-0009-0000-0100-000004000000}"/>
  <tableColumns count="33">
    <tableColumn id="1" xr3:uid="{00000000-0010-0000-0000-000001000000}" name="Beskrivelse"/>
    <tableColumn id="4" xr3:uid="{60EB4FEB-55BC-439F-B5D2-AF0D8FA0DF87}" name="2021" dataDxfId="26"/>
    <tableColumn id="2" xr3:uid="{00000000-0010-0000-0000-000002000000}" name="2022"/>
    <tableColumn id="33" xr3:uid="{B54C2A21-42A8-4021-8B64-A0D5A389AF9B}" name="Budsjett 2023 "/>
    <tableColumn id="31" xr3:uid="{EF5224E9-19D8-4256-8766-BB462EB85963}" name="Regnskap 2023"/>
    <tableColumn id="32" xr3:uid="{8482351B-F86C-4DB4-9BFF-3BC7265488A4}" name="Årsmøte budsjett 2024"/>
    <tableColumn id="3" xr3:uid="{E2448599-FB67-47B2-98ED-73DE9B41D41D}" name="Regnskap 2024" dataDxfId="25">
      <calculatedColumnFormula>SUM(Duett_MinSide[[#This Row],[jan]:[des]])</calculatedColumnFormula>
    </tableColumn>
    <tableColumn id="6" xr3:uid="{AF857F7F-7CC7-45BE-8E64-B710B08D4F72}" name="BUDSJETT 2025"/>
    <tableColumn id="30" xr3:uid="{6683D568-3B56-4C49-B85E-ABE8F622D963}" name="Diff 24 - 25" dataDxfId="0">
      <calculatedColumnFormula>Duett_MinSide[[#This Row],[Regnskap 2024]]-Duett_MinSide[[#This Row],[BUDSJETT 2025]]</calculatedColumnFormula>
    </tableColumn>
    <tableColumn id="5" xr3:uid="{23F471B1-54AA-4F22-89DE-A04913709DAE}" name="jan" dataDxfId="24"/>
    <tableColumn id="7" xr3:uid="{B59FD5B0-B2BD-4C4C-9B9C-C44F78931241}" name="feb" dataDxfId="23"/>
    <tableColumn id="8" xr3:uid="{DB7D9DE6-BBBE-4A16-8BAE-CAAB2F49F3E8}" name="mar" dataDxfId="22"/>
    <tableColumn id="9" xr3:uid="{7DB6544A-6E5C-44E5-937B-5E48D8191ACE}" name="apr" dataDxfId="21"/>
    <tableColumn id="10" xr3:uid="{E5457172-B9F2-43A0-B3BE-8F33FB84885E}" name="mai" dataDxfId="20"/>
    <tableColumn id="11" xr3:uid="{0F2E3852-FEE2-48D4-883E-DD9975920C4E}" name="jun" dataDxfId="19"/>
    <tableColumn id="12" xr3:uid="{7C06FAB8-9C93-48C9-8188-81D5B00A76DF}" name="jul" dataDxfId="18">
      <calculatedColumnFormula>SUM(P4:P9)</calculatedColumnFormula>
    </tableColumn>
    <tableColumn id="13" xr3:uid="{208574D8-9B90-4F49-92DE-0B7897C531AA}" name="aug" dataDxfId="17">
      <calculatedColumnFormula>SUM(Q4:Q9)</calculatedColumnFormula>
    </tableColumn>
    <tableColumn id="14" xr3:uid="{C6FE7EDC-68DA-48CC-8486-3CEB4E560F2F}" name="sep" dataDxfId="16">
      <calculatedColumnFormula>SUM(R4:R9)</calculatedColumnFormula>
    </tableColumn>
    <tableColumn id="15" xr3:uid="{71FD38FF-B061-4DCA-993A-25A18D6B0EF8}" name="okt" dataDxfId="15">
      <calculatedColumnFormula>SUM(S4:S9)</calculatedColumnFormula>
    </tableColumn>
    <tableColumn id="16" xr3:uid="{6E62FCB5-7EFE-4E1D-9643-9365E0522755}" name="nov" dataDxfId="14">
      <calculatedColumnFormula>SUM(T4:T9)</calculatedColumnFormula>
    </tableColumn>
    <tableColumn id="17" xr3:uid="{FED7C10C-77D9-4B56-9A32-0411A499E733}" name="des" dataDxfId="13">
      <calculatedColumnFormula>SUM(U4:U9)</calculatedColumnFormula>
    </tableColumn>
    <tableColumn id="18" xr3:uid="{B54ABFC0-41E9-4409-9F04-1E853E97C7F7}" name="B-jan" dataDxfId="12"/>
    <tableColumn id="19" xr3:uid="{2878E3CA-DE87-4FB0-84EE-AD82B2DF8895}" name="B-feb" dataDxfId="11"/>
    <tableColumn id="20" xr3:uid="{53E9F8B8-AB32-4B05-99BE-3A83C03BC6CF}" name="B-mars" dataDxfId="10"/>
    <tableColumn id="21" xr3:uid="{9DF7FD3F-12C0-44DC-B5A7-774B1E53971D}" name="B-apr" dataDxfId="9"/>
    <tableColumn id="22" xr3:uid="{56A24727-87A1-4D50-AD82-CF32DDAEFF1A}" name="B-mai" dataDxfId="8"/>
    <tableColumn id="23" xr3:uid="{91DAE53D-0787-4D29-B73C-7D20C211B9E9}" name="B-jun" dataDxfId="7"/>
    <tableColumn id="24" xr3:uid="{B432DCEA-3F0C-4CFD-8904-5A890BF2985B}" name="B-jul" dataDxfId="6"/>
    <tableColumn id="25" xr3:uid="{1A1E3ABB-91F4-4A14-A71B-35BA04FA9207}" name="B-aug" dataDxfId="5"/>
    <tableColumn id="26" xr3:uid="{76EFFA57-8E78-4305-BBE1-6CE68D7F4D4E}" name="B-sep" dataDxfId="4"/>
    <tableColumn id="27" xr3:uid="{8E14881A-7A0F-4BA5-B4AC-13FB182E05B5}" name="B-okt" dataDxfId="3"/>
    <tableColumn id="28" xr3:uid="{880F8842-FFFE-4BCD-A241-389200326B4A}" name="B-nov" dataDxfId="2"/>
    <tableColumn id="29" xr3:uid="{BFEB330D-3BBC-48F4-9190-8317354263FF}" name="B-des" dataDxfId="1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7" dT="2024-11-10T19:37:40.86" personId="{727293C3-994F-42CA-BF20-447BC930D6DD}" id="{6990A59F-A93D-41DD-B176-7E120314B692}">
    <text>3940 Egenandelene går i null med utgifter, så de kan vi se bort i fra. Treningsavgiftene: Se ARK KOMMENTARER</text>
  </threadedComment>
  <threadedComment ref="I26" dT="2024-11-10T19:38:04.71" personId="{727293C3-994F-42CA-BF20-447BC930D6DD}" id="{6C4D7802-A4FD-4B12-AB7C-776A2E7DFC28}">
    <text>Faller jo bort med ny dugnadsform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AL100"/>
  <sheetViews>
    <sheetView tabSelected="1" zoomScale="98" zoomScaleNormal="98" workbookViewId="0">
      <pane xSplit="9" ySplit="2" topLeftCell="AG89" activePane="bottomRight" state="frozen"/>
      <selection pane="topRight" activeCell="J1" sqref="J1"/>
      <selection pane="bottomLeft" activeCell="A3" sqref="A3"/>
      <selection pane="bottomRight" activeCell="H83" sqref="H83"/>
    </sheetView>
  </sheetViews>
  <sheetFormatPr baseColWidth="10" defaultColWidth="9.1796875" defaultRowHeight="14.5" outlineLevelRow="2" x14ac:dyDescent="0.35"/>
  <cols>
    <col min="1" max="1" width="31.1796875" customWidth="1"/>
    <col min="2" max="2" width="12.1796875" hidden="1" customWidth="1"/>
    <col min="3" max="3" width="12.1796875" style="1" hidden="1" customWidth="1"/>
    <col min="4" max="4" width="16.54296875" style="1" hidden="1" customWidth="1"/>
    <col min="5" max="5" width="16.54296875" style="1" customWidth="1"/>
    <col min="6" max="6" width="12.1796875" style="1" hidden="1" customWidth="1"/>
    <col min="7" max="8" width="18.1796875" style="2" customWidth="1"/>
    <col min="9" max="9" width="15.1796875" style="2" customWidth="1"/>
    <col min="10" max="10" width="10.7265625" style="2" hidden="1" customWidth="1"/>
    <col min="11" max="11" width="9.26953125" hidden="1" customWidth="1"/>
    <col min="12" max="12" width="10.7265625" hidden="1" customWidth="1"/>
    <col min="13" max="13" width="12.1796875" hidden="1" customWidth="1"/>
    <col min="14" max="15" width="10.7265625" hidden="1" customWidth="1"/>
    <col min="16" max="16" width="11.54296875" hidden="1" customWidth="1"/>
    <col min="17" max="17" width="9.1796875" hidden="1" customWidth="1"/>
    <col min="18" max="18" width="10.7265625" hidden="1" customWidth="1"/>
    <col min="19" max="19" width="12.1796875" hidden="1" customWidth="1"/>
    <col min="20" max="20" width="10.7265625" hidden="1" customWidth="1"/>
    <col min="21" max="21" width="12.1796875" hidden="1" customWidth="1"/>
    <col min="22" max="22" width="8.453125" style="40" hidden="1" customWidth="1"/>
    <col min="23" max="23" width="8.54296875" style="39" hidden="1" customWidth="1"/>
    <col min="24" max="24" width="9.81640625" style="39" hidden="1" customWidth="1"/>
    <col min="25" max="25" width="10" style="39" hidden="1" customWidth="1"/>
    <col min="26" max="26" width="9" style="39" hidden="1" customWidth="1"/>
    <col min="27" max="27" width="8.54296875" style="39" hidden="1" customWidth="1"/>
    <col min="28" max="28" width="8" style="39" hidden="1" customWidth="1"/>
    <col min="29" max="30" width="8.7265625" style="39" hidden="1" customWidth="1"/>
    <col min="31" max="31" width="8.54296875" style="39" hidden="1" customWidth="1"/>
    <col min="32" max="32" width="9" style="39" hidden="1" customWidth="1"/>
    <col min="33" max="33" width="14" style="39" customWidth="1"/>
    <col min="34" max="34" width="9.1796875" customWidth="1"/>
  </cols>
  <sheetData>
    <row r="1" spans="1:38" x14ac:dyDescent="0.35">
      <c r="J1" s="77" t="s">
        <v>100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 t="s">
        <v>87</v>
      </c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8" s="25" customFormat="1" ht="28.5" customHeight="1" x14ac:dyDescent="0.35">
      <c r="A2" s="26" t="s">
        <v>0</v>
      </c>
      <c r="B2" s="37" t="s">
        <v>101</v>
      </c>
      <c r="C2" s="27" t="s">
        <v>102</v>
      </c>
      <c r="D2" s="38" t="s">
        <v>72</v>
      </c>
      <c r="E2" s="38" t="s">
        <v>86</v>
      </c>
      <c r="F2" s="38" t="s">
        <v>106</v>
      </c>
      <c r="G2" s="28" t="s">
        <v>103</v>
      </c>
      <c r="H2" s="28" t="s">
        <v>120</v>
      </c>
      <c r="I2" s="28" t="s">
        <v>121</v>
      </c>
      <c r="J2" s="29" t="s">
        <v>73</v>
      </c>
      <c r="K2" s="29" t="s">
        <v>74</v>
      </c>
      <c r="L2" s="29" t="s">
        <v>75</v>
      </c>
      <c r="M2" s="29" t="s">
        <v>76</v>
      </c>
      <c r="N2" s="29" t="s">
        <v>77</v>
      </c>
      <c r="O2" s="29" t="s">
        <v>78</v>
      </c>
      <c r="P2" s="29" t="s">
        <v>79</v>
      </c>
      <c r="Q2" s="29" t="s">
        <v>80</v>
      </c>
      <c r="R2" s="29" t="s">
        <v>81</v>
      </c>
      <c r="S2" s="29" t="s">
        <v>82</v>
      </c>
      <c r="T2" s="29" t="s">
        <v>83</v>
      </c>
      <c r="U2" s="29" t="s">
        <v>84</v>
      </c>
      <c r="V2" s="29" t="s">
        <v>88</v>
      </c>
      <c r="W2" s="29" t="s">
        <v>89</v>
      </c>
      <c r="X2" s="29" t="s">
        <v>90</v>
      </c>
      <c r="Y2" s="29" t="s">
        <v>91</v>
      </c>
      <c r="Z2" s="29" t="s">
        <v>92</v>
      </c>
      <c r="AA2" s="29" t="s">
        <v>93</v>
      </c>
      <c r="AB2" s="29" t="s">
        <v>94</v>
      </c>
      <c r="AC2" s="29" t="s">
        <v>95</v>
      </c>
      <c r="AD2" s="29" t="s">
        <v>96</v>
      </c>
      <c r="AE2" s="29" t="s">
        <v>97</v>
      </c>
      <c r="AF2" s="29" t="s">
        <v>98</v>
      </c>
      <c r="AG2" s="29" t="s">
        <v>99</v>
      </c>
    </row>
    <row r="3" spans="1:38" s="6" customFormat="1" collapsed="1" x14ac:dyDescent="0.35">
      <c r="A3" s="13" t="s">
        <v>1</v>
      </c>
      <c r="B3" s="14">
        <v>149871</v>
      </c>
      <c r="C3" s="14">
        <v>139530</v>
      </c>
      <c r="D3" s="14">
        <v>170000</v>
      </c>
      <c r="E3" s="14">
        <f>E4+E8</f>
        <v>233789.35</v>
      </c>
      <c r="F3" s="14">
        <f>F4+F8</f>
        <v>267000</v>
      </c>
      <c r="G3" s="15">
        <f>G4+G8</f>
        <v>165664</v>
      </c>
      <c r="H3" s="15">
        <f>H4+H8</f>
        <v>186500</v>
      </c>
      <c r="I3" s="70">
        <f>Duett_MinSide[[#This Row],[Regnskap 2024]]-Duett_MinSide[[#This Row],[BUDSJETT 2025]]</f>
        <v>-20836</v>
      </c>
      <c r="J3" s="43">
        <f t="shared" ref="J3:U3" si="0">J4+J8</f>
        <v>602.45000000000005</v>
      </c>
      <c r="K3" s="43">
        <f t="shared" si="0"/>
        <v>0</v>
      </c>
      <c r="L3" s="43">
        <f t="shared" si="0"/>
        <v>0</v>
      </c>
      <c r="M3" s="43">
        <f t="shared" si="0"/>
        <v>64384</v>
      </c>
      <c r="N3" s="43">
        <f t="shared" si="0"/>
        <v>522.86</v>
      </c>
      <c r="O3" s="43">
        <f t="shared" si="0"/>
        <v>0</v>
      </c>
      <c r="P3" s="43">
        <f t="shared" si="0"/>
        <v>0</v>
      </c>
      <c r="Q3" s="43">
        <f t="shared" si="0"/>
        <v>0</v>
      </c>
      <c r="R3" s="43">
        <f t="shared" si="0"/>
        <v>0</v>
      </c>
      <c r="S3" s="43">
        <f t="shared" si="0"/>
        <v>0</v>
      </c>
      <c r="T3" s="43">
        <f t="shared" si="0"/>
        <v>0</v>
      </c>
      <c r="U3" s="43">
        <f t="shared" si="0"/>
        <v>0</v>
      </c>
      <c r="V3" s="43">
        <f t="shared" ref="V3:AF3" si="1">V4+V8</f>
        <v>0</v>
      </c>
      <c r="W3" s="43">
        <f t="shared" si="1"/>
        <v>0</v>
      </c>
      <c r="X3" s="43">
        <f t="shared" si="1"/>
        <v>0</v>
      </c>
      <c r="Y3" s="43">
        <f t="shared" si="1"/>
        <v>29000</v>
      </c>
      <c r="Z3" s="43">
        <f t="shared" si="1"/>
        <v>0</v>
      </c>
      <c r="AA3" s="43">
        <f t="shared" si="1"/>
        <v>0</v>
      </c>
      <c r="AB3" s="43">
        <f t="shared" si="1"/>
        <v>0</v>
      </c>
      <c r="AC3" s="43">
        <f t="shared" si="1"/>
        <v>0</v>
      </c>
      <c r="AD3" s="43">
        <f t="shared" si="1"/>
        <v>0</v>
      </c>
      <c r="AE3" s="43">
        <f t="shared" si="1"/>
        <v>0</v>
      </c>
      <c r="AF3" s="43">
        <f t="shared" si="1"/>
        <v>0</v>
      </c>
      <c r="AG3" s="43">
        <f>AG4+AG8</f>
        <v>203000</v>
      </c>
    </row>
    <row r="4" spans="1:38" hidden="1" outlineLevel="1" x14ac:dyDescent="0.35">
      <c r="A4" s="10" t="s">
        <v>2</v>
      </c>
      <c r="B4" s="11">
        <v>126721</v>
      </c>
      <c r="C4" s="11">
        <v>126880</v>
      </c>
      <c r="D4" s="11">
        <v>155000</v>
      </c>
      <c r="E4" s="11">
        <f>E5+E6+E7</f>
        <v>210089.35</v>
      </c>
      <c r="F4" s="11">
        <v>239000</v>
      </c>
      <c r="G4" s="12">
        <f>SUM(G5:G7)</f>
        <v>142724</v>
      </c>
      <c r="H4" s="12">
        <f>SUM(H5:H7)</f>
        <v>166500</v>
      </c>
      <c r="I4" s="71">
        <f>Duett_MinSide[[#This Row],[Regnskap 2024]]-Duett_MinSide[[#This Row],[BUDSJETT 2025]]</f>
        <v>-23776</v>
      </c>
      <c r="J4" s="44">
        <f t="shared" ref="J4:U4" si="2">J5+J6+J7</f>
        <v>602.45000000000005</v>
      </c>
      <c r="K4" s="44">
        <f t="shared" si="2"/>
        <v>0</v>
      </c>
      <c r="L4" s="44">
        <f t="shared" si="2"/>
        <v>0</v>
      </c>
      <c r="M4" s="44">
        <f t="shared" si="2"/>
        <v>55284</v>
      </c>
      <c r="N4" s="44">
        <f t="shared" si="2"/>
        <v>522.86</v>
      </c>
      <c r="O4" s="44">
        <f t="shared" si="2"/>
        <v>0</v>
      </c>
      <c r="P4" s="44">
        <f t="shared" si="2"/>
        <v>0</v>
      </c>
      <c r="Q4" s="44">
        <f t="shared" si="2"/>
        <v>0</v>
      </c>
      <c r="R4" s="44">
        <f t="shared" si="2"/>
        <v>0</v>
      </c>
      <c r="S4" s="44">
        <f t="shared" si="2"/>
        <v>0</v>
      </c>
      <c r="T4" s="44">
        <f t="shared" si="2"/>
        <v>0</v>
      </c>
      <c r="U4" s="44">
        <f t="shared" si="2"/>
        <v>0</v>
      </c>
      <c r="V4" s="44">
        <f t="shared" ref="V4:AG4" si="3">V5+V6+V7</f>
        <v>0</v>
      </c>
      <c r="W4" s="44">
        <f t="shared" si="3"/>
        <v>0</v>
      </c>
      <c r="X4" s="44">
        <f t="shared" si="3"/>
        <v>0</v>
      </c>
      <c r="Y4" s="44">
        <f t="shared" si="3"/>
        <v>16000</v>
      </c>
      <c r="Z4" s="44">
        <f t="shared" si="3"/>
        <v>0</v>
      </c>
      <c r="AA4" s="44">
        <f t="shared" si="3"/>
        <v>0</v>
      </c>
      <c r="AB4" s="44">
        <f t="shared" si="3"/>
        <v>0</v>
      </c>
      <c r="AC4" s="44">
        <f t="shared" si="3"/>
        <v>0</v>
      </c>
      <c r="AD4" s="44">
        <f t="shared" si="3"/>
        <v>0</v>
      </c>
      <c r="AE4" s="44">
        <f t="shared" si="3"/>
        <v>0</v>
      </c>
      <c r="AF4" s="44">
        <f t="shared" si="3"/>
        <v>0</v>
      </c>
      <c r="AG4" s="44">
        <f t="shared" si="3"/>
        <v>188000</v>
      </c>
    </row>
    <row r="5" spans="1:38" s="23" customFormat="1" hidden="1" outlineLevel="2" x14ac:dyDescent="0.35">
      <c r="A5" s="3" t="s">
        <v>3</v>
      </c>
      <c r="B5" s="4">
        <v>2940</v>
      </c>
      <c r="C5" s="4">
        <v>25020</v>
      </c>
      <c r="D5" s="4">
        <v>25000</v>
      </c>
      <c r="E5" s="4">
        <v>32725</v>
      </c>
      <c r="F5" s="4">
        <v>34000</v>
      </c>
      <c r="G5" s="5">
        <v>31745</v>
      </c>
      <c r="H5" s="5">
        <v>30000</v>
      </c>
      <c r="I5" s="72">
        <f>Duett_MinSide[[#This Row],[Regnskap 2024]]-Duett_MinSide[[#This Row],[BUDSJETT 2025]]</f>
        <v>1745</v>
      </c>
      <c r="J5" s="30"/>
      <c r="K5" s="30"/>
      <c r="L5" s="30"/>
      <c r="M5" s="30">
        <v>14370</v>
      </c>
      <c r="N5" s="30"/>
      <c r="O5" s="30"/>
      <c r="P5" s="31"/>
      <c r="Q5" s="31"/>
      <c r="R5" s="31"/>
      <c r="S5" s="31"/>
      <c r="T5" s="31"/>
      <c r="U5" s="31"/>
      <c r="V5" s="45"/>
      <c r="W5" s="45"/>
      <c r="X5" s="45"/>
      <c r="Y5" s="45">
        <v>16000</v>
      </c>
      <c r="Z5" s="45"/>
      <c r="AA5" s="45"/>
      <c r="AB5" s="45"/>
      <c r="AC5" s="45"/>
      <c r="AD5" s="45"/>
      <c r="AE5" s="45"/>
      <c r="AF5" s="45"/>
      <c r="AG5" s="45">
        <v>18000</v>
      </c>
    </row>
    <row r="6" spans="1:38" s="23" customFormat="1" hidden="1" outlineLevel="2" x14ac:dyDescent="0.35">
      <c r="A6" s="3" t="s">
        <v>4</v>
      </c>
      <c r="B6" s="4">
        <v>123275</v>
      </c>
      <c r="C6" s="4">
        <v>101265</v>
      </c>
      <c r="D6" s="4">
        <v>130000</v>
      </c>
      <c r="E6" s="4">
        <v>176821</v>
      </c>
      <c r="F6" s="4">
        <v>205000</v>
      </c>
      <c r="G6" s="5">
        <f>129326-20000</f>
        <v>109326</v>
      </c>
      <c r="H6" s="5">
        <v>135000</v>
      </c>
      <c r="I6" s="73">
        <f>Duett_MinSide[[#This Row],[Regnskap 2024]]-Duett_MinSide[[#This Row],[BUDSJETT 2025]]</f>
        <v>-25674</v>
      </c>
      <c r="J6" s="57"/>
      <c r="K6" s="57"/>
      <c r="L6" s="57"/>
      <c r="M6" s="30">
        <v>40914</v>
      </c>
      <c r="N6" s="30"/>
      <c r="O6" s="30"/>
      <c r="P6" s="31"/>
      <c r="Q6" s="31"/>
      <c r="R6" s="31"/>
      <c r="S6" s="31"/>
      <c r="T6" s="31"/>
      <c r="U6" s="5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>
        <v>170000</v>
      </c>
    </row>
    <row r="7" spans="1:38" s="23" customFormat="1" hidden="1" outlineLevel="2" x14ac:dyDescent="0.35">
      <c r="A7" s="3" t="s">
        <v>5</v>
      </c>
      <c r="B7" s="4">
        <v>506</v>
      </c>
      <c r="C7" s="4">
        <v>595</v>
      </c>
      <c r="D7" s="4"/>
      <c r="E7" s="4">
        <v>543.35</v>
      </c>
      <c r="F7" s="4"/>
      <c r="G7" s="5">
        <v>1653</v>
      </c>
      <c r="H7" s="5">
        <v>1500</v>
      </c>
      <c r="I7" s="75">
        <f>Duett_MinSide[[#This Row],[Regnskap 2024]]-Duett_MinSide[[#This Row],[BUDSJETT 2025]]</f>
        <v>153</v>
      </c>
      <c r="J7" s="30">
        <v>602.45000000000005</v>
      </c>
      <c r="K7" s="30"/>
      <c r="L7" s="30"/>
      <c r="M7" s="30"/>
      <c r="N7" s="30">
        <v>522.86</v>
      </c>
      <c r="O7" s="30"/>
      <c r="P7" s="31"/>
      <c r="Q7" s="31"/>
      <c r="R7" s="31"/>
      <c r="S7" s="31"/>
      <c r="T7" s="31"/>
      <c r="U7" s="31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</row>
    <row r="8" spans="1:38" hidden="1" outlineLevel="1" x14ac:dyDescent="0.35">
      <c r="A8" s="10" t="s">
        <v>6</v>
      </c>
      <c r="B8" s="11">
        <v>23150</v>
      </c>
      <c r="C8" s="11">
        <v>12650</v>
      </c>
      <c r="D8" s="11">
        <v>15000</v>
      </c>
      <c r="E8" s="11">
        <v>23700</v>
      </c>
      <c r="F8" s="11">
        <v>28000</v>
      </c>
      <c r="G8" s="12">
        <f>SUM(G9)</f>
        <v>22940</v>
      </c>
      <c r="H8" s="12">
        <f>SUM(H9)</f>
        <v>20000</v>
      </c>
      <c r="I8" s="76">
        <f>Duett_MinSide[[#This Row],[Regnskap 2024]]-Duett_MinSide[[#This Row],[BUDSJETT 2025]]</f>
        <v>2940</v>
      </c>
      <c r="J8" s="44">
        <f t="shared" ref="J8:U8" si="4">J9</f>
        <v>0</v>
      </c>
      <c r="K8" s="44">
        <f t="shared" si="4"/>
        <v>0</v>
      </c>
      <c r="L8" s="44">
        <f t="shared" si="4"/>
        <v>0</v>
      </c>
      <c r="M8" s="44">
        <f>M9</f>
        <v>9100</v>
      </c>
      <c r="N8" s="44">
        <f t="shared" si="4"/>
        <v>0</v>
      </c>
      <c r="O8" s="44">
        <f t="shared" si="4"/>
        <v>0</v>
      </c>
      <c r="P8" s="44">
        <f t="shared" si="4"/>
        <v>0</v>
      </c>
      <c r="Q8" s="44">
        <f t="shared" si="4"/>
        <v>0</v>
      </c>
      <c r="R8" s="44">
        <f t="shared" si="4"/>
        <v>0</v>
      </c>
      <c r="S8" s="44">
        <f t="shared" si="4"/>
        <v>0</v>
      </c>
      <c r="T8" s="44">
        <f t="shared" si="4"/>
        <v>0</v>
      </c>
      <c r="U8" s="44">
        <f t="shared" si="4"/>
        <v>0</v>
      </c>
      <c r="V8" s="44">
        <f t="shared" ref="V8:AF8" si="5">V9</f>
        <v>0</v>
      </c>
      <c r="W8" s="44">
        <f t="shared" si="5"/>
        <v>0</v>
      </c>
      <c r="X8" s="44">
        <f t="shared" si="5"/>
        <v>0</v>
      </c>
      <c r="Y8" s="44">
        <f t="shared" si="5"/>
        <v>13000</v>
      </c>
      <c r="Z8" s="44">
        <f t="shared" si="5"/>
        <v>0</v>
      </c>
      <c r="AA8" s="44">
        <f t="shared" si="5"/>
        <v>0</v>
      </c>
      <c r="AB8" s="44">
        <f t="shared" si="5"/>
        <v>0</v>
      </c>
      <c r="AC8" s="44">
        <f t="shared" si="5"/>
        <v>0</v>
      </c>
      <c r="AD8" s="44">
        <f t="shared" si="5"/>
        <v>0</v>
      </c>
      <c r="AE8" s="44">
        <f t="shared" si="5"/>
        <v>0</v>
      </c>
      <c r="AF8" s="44">
        <f t="shared" si="5"/>
        <v>0</v>
      </c>
      <c r="AG8" s="44">
        <f>AG9</f>
        <v>15000</v>
      </c>
    </row>
    <row r="9" spans="1:38" s="23" customFormat="1" hidden="1" outlineLevel="2" x14ac:dyDescent="0.35">
      <c r="A9" s="3" t="s">
        <v>7</v>
      </c>
      <c r="B9" s="4">
        <v>23150</v>
      </c>
      <c r="C9" s="4">
        <v>12650</v>
      </c>
      <c r="D9" s="4">
        <v>15000</v>
      </c>
      <c r="E9" s="4">
        <v>23700</v>
      </c>
      <c r="F9" s="4">
        <v>28000</v>
      </c>
      <c r="G9" s="5">
        <v>22940</v>
      </c>
      <c r="H9" s="5">
        <v>20000</v>
      </c>
      <c r="I9" s="75">
        <f>Duett_MinSide[[#This Row],[Regnskap 2024]]-Duett_MinSide[[#This Row],[BUDSJETT 2025]]</f>
        <v>2940</v>
      </c>
      <c r="J9" s="30"/>
      <c r="K9" s="30"/>
      <c r="L9" s="30"/>
      <c r="M9" s="30">
        <v>9100</v>
      </c>
      <c r="N9" s="30"/>
      <c r="O9" s="30"/>
      <c r="P9" s="31"/>
      <c r="Q9" s="31"/>
      <c r="R9" s="31"/>
      <c r="S9" s="31"/>
      <c r="T9" s="31"/>
      <c r="U9" s="31"/>
      <c r="V9" s="45"/>
      <c r="W9" s="45"/>
      <c r="X9" s="45"/>
      <c r="Y9" s="45">
        <v>13000</v>
      </c>
      <c r="Z9" s="45"/>
      <c r="AA9" s="45"/>
      <c r="AB9" s="45"/>
      <c r="AC9" s="45"/>
      <c r="AD9" s="45"/>
      <c r="AE9" s="45"/>
      <c r="AF9" s="45"/>
      <c r="AG9" s="45">
        <v>15000</v>
      </c>
    </row>
    <row r="10" spans="1:38" s="6" customFormat="1" collapsed="1" x14ac:dyDescent="0.35">
      <c r="A10" s="13" t="s">
        <v>8</v>
      </c>
      <c r="B10" s="14">
        <v>234718</v>
      </c>
      <c r="C10" s="14">
        <v>315473</v>
      </c>
      <c r="D10" s="14">
        <v>260000</v>
      </c>
      <c r="E10" s="14">
        <f>E11+E15</f>
        <v>240645</v>
      </c>
      <c r="F10" s="14">
        <v>275500</v>
      </c>
      <c r="G10" s="15">
        <f>G11+G15</f>
        <v>295729</v>
      </c>
      <c r="H10" s="15">
        <f>H11+H15</f>
        <v>345000</v>
      </c>
      <c r="I10" s="70">
        <f>Duett_MinSide[[#This Row],[Regnskap 2024]]-Duett_MinSide[[#This Row],[BUDSJETT 2025]]</f>
        <v>-49271</v>
      </c>
      <c r="J10" s="43">
        <f>J11+J15</f>
        <v>17700</v>
      </c>
      <c r="K10" s="43">
        <f t="shared" ref="K10:U10" si="6">K11+K15</f>
        <v>1050</v>
      </c>
      <c r="L10" s="43">
        <f>L11+L15</f>
        <v>19650</v>
      </c>
      <c r="M10" s="43">
        <f t="shared" si="6"/>
        <v>58347</v>
      </c>
      <c r="N10" s="43">
        <f t="shared" si="6"/>
        <v>0</v>
      </c>
      <c r="O10" s="43">
        <f t="shared" si="6"/>
        <v>34700</v>
      </c>
      <c r="P10" s="43">
        <f t="shared" si="6"/>
        <v>0</v>
      </c>
      <c r="Q10" s="43">
        <f t="shared" si="6"/>
        <v>0</v>
      </c>
      <c r="R10" s="43">
        <f t="shared" si="6"/>
        <v>4900</v>
      </c>
      <c r="S10" s="43">
        <f t="shared" si="6"/>
        <v>0</v>
      </c>
      <c r="T10" s="43">
        <f t="shared" si="6"/>
        <v>0</v>
      </c>
      <c r="U10" s="43">
        <f t="shared" si="6"/>
        <v>0</v>
      </c>
      <c r="V10" s="43">
        <f>V11+V15</f>
        <v>0</v>
      </c>
      <c r="W10" s="43">
        <f t="shared" ref="W10:AG10" si="7">W11+W15</f>
        <v>60000</v>
      </c>
      <c r="X10" s="43">
        <f t="shared" si="7"/>
        <v>65000</v>
      </c>
      <c r="Y10" s="43">
        <f t="shared" si="7"/>
        <v>70500</v>
      </c>
      <c r="Z10" s="43">
        <f t="shared" si="7"/>
        <v>0</v>
      </c>
      <c r="AA10" s="43">
        <f t="shared" si="7"/>
        <v>35000</v>
      </c>
      <c r="AB10" s="43">
        <f t="shared" si="7"/>
        <v>0</v>
      </c>
      <c r="AC10" s="43">
        <f t="shared" si="7"/>
        <v>0</v>
      </c>
      <c r="AD10" s="43">
        <f t="shared" si="7"/>
        <v>0</v>
      </c>
      <c r="AE10" s="43">
        <f t="shared" si="7"/>
        <v>10000</v>
      </c>
      <c r="AF10" s="43">
        <f t="shared" si="7"/>
        <v>25000</v>
      </c>
      <c r="AG10" s="43">
        <f t="shared" si="7"/>
        <v>45000</v>
      </c>
    </row>
    <row r="11" spans="1:38" hidden="1" outlineLevel="1" x14ac:dyDescent="0.35">
      <c r="A11" s="10" t="s">
        <v>9</v>
      </c>
      <c r="B11" s="11">
        <v>100853</v>
      </c>
      <c r="C11" s="11">
        <v>88359</v>
      </c>
      <c r="D11" s="11">
        <v>45000</v>
      </c>
      <c r="E11" s="11">
        <v>5000</v>
      </c>
      <c r="F11" s="11">
        <v>5000</v>
      </c>
      <c r="G11" s="12">
        <f>SUM(G12:G14)</f>
        <v>0</v>
      </c>
      <c r="H11" s="12">
        <f>SUM(H12:H14)</f>
        <v>70000</v>
      </c>
      <c r="I11" s="71">
        <f>Duett_MinSide[[#This Row],[Regnskap 2024]]-Duett_MinSide[[#This Row],[BUDSJETT 2025]]</f>
        <v>-70000</v>
      </c>
      <c r="J11" s="44">
        <f>J12+J13+J14</f>
        <v>0</v>
      </c>
      <c r="K11" s="44">
        <f t="shared" ref="K11:U11" si="8">K12+K13+K14</f>
        <v>0</v>
      </c>
      <c r="L11" s="44">
        <f t="shared" si="8"/>
        <v>0</v>
      </c>
      <c r="M11" s="44">
        <f t="shared" si="8"/>
        <v>0</v>
      </c>
      <c r="N11" s="44">
        <f t="shared" si="8"/>
        <v>0</v>
      </c>
      <c r="O11" s="44">
        <f t="shared" si="8"/>
        <v>0</v>
      </c>
      <c r="P11" s="44">
        <f t="shared" si="8"/>
        <v>0</v>
      </c>
      <c r="Q11" s="44">
        <f t="shared" si="8"/>
        <v>0</v>
      </c>
      <c r="R11" s="44">
        <f t="shared" si="8"/>
        <v>0</v>
      </c>
      <c r="S11" s="44">
        <f t="shared" si="8"/>
        <v>0</v>
      </c>
      <c r="T11" s="44">
        <f t="shared" si="8"/>
        <v>0</v>
      </c>
      <c r="U11" s="44">
        <f t="shared" si="8"/>
        <v>0</v>
      </c>
      <c r="V11" s="44">
        <f>V12+V13+V14</f>
        <v>0</v>
      </c>
      <c r="W11" s="44">
        <f t="shared" ref="W11:AG11" si="9">W12+W13+W14</f>
        <v>0</v>
      </c>
      <c r="X11" s="44">
        <f t="shared" si="9"/>
        <v>10000</v>
      </c>
      <c r="Y11" s="44">
        <f t="shared" si="9"/>
        <v>0</v>
      </c>
      <c r="Z11" s="44">
        <f t="shared" si="9"/>
        <v>0</v>
      </c>
      <c r="AA11" s="44">
        <f t="shared" si="9"/>
        <v>0</v>
      </c>
      <c r="AB11" s="44">
        <f t="shared" si="9"/>
        <v>0</v>
      </c>
      <c r="AC11" s="44">
        <f t="shared" si="9"/>
        <v>0</v>
      </c>
      <c r="AD11" s="44">
        <f t="shared" si="9"/>
        <v>0</v>
      </c>
      <c r="AE11" s="44">
        <f t="shared" si="9"/>
        <v>0</v>
      </c>
      <c r="AF11" s="44">
        <f t="shared" si="9"/>
        <v>0</v>
      </c>
      <c r="AG11" s="44">
        <f t="shared" si="9"/>
        <v>0</v>
      </c>
    </row>
    <row r="12" spans="1:38" s="23" customFormat="1" hidden="1" outlineLevel="2" x14ac:dyDescent="0.35">
      <c r="A12" s="3" t="s">
        <v>10</v>
      </c>
      <c r="B12" s="4">
        <v>9169</v>
      </c>
      <c r="C12" s="4">
        <v>75359</v>
      </c>
      <c r="D12" s="4">
        <v>25000</v>
      </c>
      <c r="E12" s="4">
        <v>0</v>
      </c>
      <c r="F12" s="4">
        <v>0</v>
      </c>
      <c r="G12" s="5">
        <f>SUM(Duett_MinSide[[#This Row],[jan]:[des]])</f>
        <v>0</v>
      </c>
      <c r="H12" s="5">
        <v>70000</v>
      </c>
      <c r="I12" s="73">
        <f>Duett_MinSide[[#This Row],[Regnskap 2024]]-Duett_MinSide[[#This Row],[BUDSJETT 2025]]</f>
        <v>-70000</v>
      </c>
      <c r="J12" s="30"/>
      <c r="K12" s="30"/>
      <c r="L12" s="30"/>
      <c r="M12" s="30"/>
      <c r="N12" s="30"/>
      <c r="O12" s="30"/>
      <c r="P12" s="31"/>
      <c r="Q12" s="31"/>
      <c r="R12" s="31"/>
      <c r="S12" s="31"/>
      <c r="T12" s="31"/>
      <c r="U12" s="31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</row>
    <row r="13" spans="1:38" s="23" customFormat="1" hidden="1" outlineLevel="2" x14ac:dyDescent="0.35">
      <c r="A13" s="3" t="s">
        <v>11</v>
      </c>
      <c r="B13" s="4">
        <v>20211</v>
      </c>
      <c r="C13" s="4"/>
      <c r="D13" s="4"/>
      <c r="E13" s="4">
        <v>0</v>
      </c>
      <c r="F13" s="4"/>
      <c r="G13" s="5">
        <f>SUM(Duett_MinSide[[#This Row],[jan]:[des]])</f>
        <v>0</v>
      </c>
      <c r="H13" s="5">
        <f>SUM(Duett_MinSide[[#This Row],[jan]:[des]])</f>
        <v>0</v>
      </c>
      <c r="I13" s="72">
        <f>Duett_MinSide[[#This Row],[Regnskap 2024]]-Duett_MinSide[[#This Row],[BUDSJETT 2025]]</f>
        <v>0</v>
      </c>
      <c r="J13" s="30"/>
      <c r="K13" s="30"/>
      <c r="L13" s="30"/>
      <c r="M13" s="30"/>
      <c r="N13" s="30"/>
      <c r="O13" s="30"/>
      <c r="P13" s="31"/>
      <c r="Q13" s="31"/>
      <c r="R13" s="31"/>
      <c r="S13" s="31"/>
      <c r="T13" s="31"/>
      <c r="U13" s="31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</row>
    <row r="14" spans="1:38" s="23" customFormat="1" hidden="1" outlineLevel="2" x14ac:dyDescent="0.35">
      <c r="A14" s="3" t="s">
        <v>12</v>
      </c>
      <c r="B14" s="4">
        <v>71473</v>
      </c>
      <c r="C14" s="4">
        <v>13000</v>
      </c>
      <c r="D14" s="4">
        <v>20000</v>
      </c>
      <c r="E14" s="4">
        <v>5000</v>
      </c>
      <c r="F14" s="4">
        <v>5000</v>
      </c>
      <c r="G14" s="5">
        <f>SUM(Duett_MinSide[[#This Row],[jan]:[des]])</f>
        <v>0</v>
      </c>
      <c r="H14" s="5">
        <f>SUM(Duett_MinSide[[#This Row],[jan]:[des]])</f>
        <v>0</v>
      </c>
      <c r="I14" s="73">
        <f>Duett_MinSide[[#This Row],[Regnskap 2024]]-Duett_MinSide[[#This Row],[BUDSJETT 2025]]</f>
        <v>0</v>
      </c>
      <c r="J14" s="30"/>
      <c r="K14" s="30"/>
      <c r="L14" s="30"/>
      <c r="M14" s="30"/>
      <c r="N14" s="30"/>
      <c r="O14" s="30"/>
      <c r="P14" s="31"/>
      <c r="Q14" s="31"/>
      <c r="R14" s="31"/>
      <c r="S14" s="31"/>
      <c r="T14" s="31"/>
      <c r="U14" s="31"/>
      <c r="V14" s="46"/>
      <c r="W14" s="46"/>
      <c r="X14" s="45">
        <v>10000</v>
      </c>
      <c r="Y14" s="46"/>
      <c r="Z14" s="46"/>
      <c r="AA14" s="46"/>
      <c r="AB14" s="46"/>
      <c r="AC14" s="46"/>
      <c r="AD14" s="46"/>
      <c r="AE14" s="46"/>
      <c r="AF14" s="46"/>
      <c r="AG14" s="46"/>
    </row>
    <row r="15" spans="1:38" hidden="1" outlineLevel="1" x14ac:dyDescent="0.35">
      <c r="A15" s="10" t="s">
        <v>13</v>
      </c>
      <c r="B15" s="11">
        <v>133865</v>
      </c>
      <c r="C15" s="11">
        <v>227114</v>
      </c>
      <c r="D15" s="11">
        <v>215000</v>
      </c>
      <c r="E15" s="11">
        <f>E16+E17+E18+E19+E20+E21</f>
        <v>235645</v>
      </c>
      <c r="F15" s="11">
        <v>270500</v>
      </c>
      <c r="G15" s="12">
        <f>SUM(G16:G21)</f>
        <v>295729</v>
      </c>
      <c r="H15" s="12">
        <f>SUM(H16:H21)</f>
        <v>275000</v>
      </c>
      <c r="I15" s="71">
        <f>Duett_MinSide[[#This Row],[Regnskap 2024]]-Duett_MinSide[[#This Row],[BUDSJETT 2025]]</f>
        <v>20729</v>
      </c>
      <c r="J15" s="44">
        <f>SUM(J16:J21)</f>
        <v>17700</v>
      </c>
      <c r="K15" s="44">
        <f t="shared" ref="K15:U15" si="10">SUM(K16:K21)</f>
        <v>1050</v>
      </c>
      <c r="L15" s="44">
        <f t="shared" si="10"/>
        <v>19650</v>
      </c>
      <c r="M15" s="44">
        <f>SUM(M16:M21)</f>
        <v>58347</v>
      </c>
      <c r="N15" s="44"/>
      <c r="O15" s="44">
        <f t="shared" si="10"/>
        <v>34700</v>
      </c>
      <c r="P15" s="44">
        <f t="shared" si="10"/>
        <v>0</v>
      </c>
      <c r="Q15" s="44">
        <f t="shared" si="10"/>
        <v>0</v>
      </c>
      <c r="R15" s="44">
        <f t="shared" si="10"/>
        <v>4900</v>
      </c>
      <c r="S15" s="44">
        <f t="shared" si="10"/>
        <v>0</v>
      </c>
      <c r="T15" s="44">
        <f t="shared" si="10"/>
        <v>0</v>
      </c>
      <c r="U15" s="44">
        <f t="shared" si="10"/>
        <v>0</v>
      </c>
      <c r="V15" s="44">
        <f>SUM(V16:V21)</f>
        <v>0</v>
      </c>
      <c r="W15" s="44">
        <f t="shared" ref="W15:AG15" si="11">SUM(W16:W21)</f>
        <v>60000</v>
      </c>
      <c r="X15" s="44">
        <f t="shared" si="11"/>
        <v>55000</v>
      </c>
      <c r="Y15" s="44">
        <f t="shared" si="11"/>
        <v>70500</v>
      </c>
      <c r="Z15" s="44"/>
      <c r="AA15" s="44">
        <f t="shared" si="11"/>
        <v>35000</v>
      </c>
      <c r="AB15" s="44">
        <f t="shared" si="11"/>
        <v>0</v>
      </c>
      <c r="AC15" s="44">
        <f t="shared" si="11"/>
        <v>0</v>
      </c>
      <c r="AD15" s="44">
        <f t="shared" si="11"/>
        <v>0</v>
      </c>
      <c r="AE15" s="44">
        <f t="shared" si="11"/>
        <v>10000</v>
      </c>
      <c r="AF15" s="44">
        <f t="shared" si="11"/>
        <v>25000</v>
      </c>
      <c r="AG15" s="44">
        <f t="shared" si="11"/>
        <v>45000</v>
      </c>
    </row>
    <row r="16" spans="1:38" s="23" customFormat="1" hidden="1" outlineLevel="2" x14ac:dyDescent="0.35">
      <c r="A16" s="3" t="s">
        <v>14</v>
      </c>
      <c r="B16" s="4">
        <v>-275</v>
      </c>
      <c r="C16" s="4"/>
      <c r="D16" s="4"/>
      <c r="E16" s="4">
        <v>0</v>
      </c>
      <c r="F16" s="4"/>
      <c r="G16" s="5">
        <f>SUM(Duett_MinSide[[#This Row],[jan]:[des]])</f>
        <v>0</v>
      </c>
      <c r="H16" s="5">
        <f>SUM(Duett_MinSide[[#This Row],[jan]:[des]])</f>
        <v>0</v>
      </c>
      <c r="I16" s="73">
        <f>Duett_MinSide[[#This Row],[Regnskap 2024]]-Duett_MinSide[[#This Row],[BUDSJETT 2025]]</f>
        <v>0</v>
      </c>
      <c r="J16" s="30"/>
      <c r="K16" s="30"/>
      <c r="L16" s="30"/>
      <c r="M16" s="30"/>
      <c r="N16" s="30"/>
      <c r="O16" s="30"/>
      <c r="P16" s="31"/>
      <c r="Q16" s="31"/>
      <c r="R16" s="31"/>
      <c r="S16" s="31"/>
      <c r="T16" s="31"/>
      <c r="U16" s="31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L16" s="24"/>
    </row>
    <row r="17" spans="1:33" s="23" customFormat="1" hidden="1" outlineLevel="2" x14ac:dyDescent="0.35">
      <c r="A17" s="3" t="s">
        <v>15</v>
      </c>
      <c r="B17" s="4">
        <v>103510</v>
      </c>
      <c r="C17" s="4">
        <v>141400</v>
      </c>
      <c r="D17" s="4">
        <v>130000</v>
      </c>
      <c r="E17" s="4">
        <v>110400</v>
      </c>
      <c r="F17" s="4">
        <v>150000</v>
      </c>
      <c r="G17" s="5">
        <f>150500-33700+50000</f>
        <v>166800</v>
      </c>
      <c r="H17" s="5">
        <v>130000</v>
      </c>
      <c r="I17" s="72">
        <f>Duett_MinSide[[#This Row],[Regnskap 2024]]-Duett_MinSide[[#This Row],[BUDSJETT 2025]]</f>
        <v>36800</v>
      </c>
      <c r="J17" s="30"/>
      <c r="K17" s="30"/>
      <c r="L17" s="57"/>
      <c r="M17" s="30"/>
      <c r="N17" s="30"/>
      <c r="O17" s="30">
        <f>50300+19400-35000</f>
        <v>34700</v>
      </c>
      <c r="P17" s="31"/>
      <c r="Q17" s="31"/>
      <c r="R17" s="31">
        <v>4900</v>
      </c>
      <c r="S17" s="31"/>
      <c r="T17" s="31"/>
      <c r="U17" s="31"/>
      <c r="V17" s="45"/>
      <c r="W17" s="45">
        <v>60000</v>
      </c>
      <c r="X17" s="45">
        <v>35000</v>
      </c>
      <c r="Y17" s="45"/>
      <c r="Z17" s="45"/>
      <c r="AA17" s="45">
        <v>35000</v>
      </c>
      <c r="AB17" s="45"/>
      <c r="AC17" s="45"/>
      <c r="AD17" s="45"/>
      <c r="AE17" s="45"/>
      <c r="AF17" s="45">
        <v>25000</v>
      </c>
      <c r="AG17" s="45">
        <v>25000</v>
      </c>
    </row>
    <row r="18" spans="1:33" s="23" customFormat="1" hidden="1" outlineLevel="2" x14ac:dyDescent="0.35">
      <c r="A18" s="3" t="s">
        <v>16</v>
      </c>
      <c r="B18" s="4">
        <v>10860</v>
      </c>
      <c r="C18" s="4">
        <v>8580</v>
      </c>
      <c r="D18" s="4">
        <v>10000</v>
      </c>
      <c r="E18" s="4">
        <v>12240</v>
      </c>
      <c r="F18" s="4">
        <v>13000</v>
      </c>
      <c r="G18" s="5">
        <f>SUM(Duett_MinSide[[#This Row],[jan]:[des]])</f>
        <v>4920</v>
      </c>
      <c r="H18" s="5">
        <v>10000</v>
      </c>
      <c r="I18" s="73">
        <f>Duett_MinSide[[#This Row],[Regnskap 2024]]-Duett_MinSide[[#This Row],[BUDSJETT 2025]]</f>
        <v>-5080</v>
      </c>
      <c r="J18" s="30"/>
      <c r="K18" s="30"/>
      <c r="L18" s="30"/>
      <c r="M18" s="30">
        <v>4920</v>
      </c>
      <c r="N18" s="30"/>
      <c r="O18" s="30"/>
      <c r="P18" s="31"/>
      <c r="Q18" s="31"/>
      <c r="R18" s="31"/>
      <c r="S18" s="31"/>
      <c r="T18" s="31"/>
      <c r="U18" s="31"/>
      <c r="V18" s="45"/>
      <c r="W18" s="45"/>
      <c r="X18" s="45"/>
      <c r="Y18" s="45">
        <v>13000</v>
      </c>
      <c r="Z18" s="45"/>
      <c r="AA18" s="45"/>
      <c r="AB18" s="45"/>
      <c r="AC18" s="45"/>
      <c r="AD18" s="45"/>
      <c r="AE18" s="45"/>
      <c r="AF18" s="45"/>
      <c r="AG18" s="45"/>
    </row>
    <row r="19" spans="1:33" s="23" customFormat="1" hidden="1" outlineLevel="2" x14ac:dyDescent="0.35">
      <c r="A19" s="3" t="s">
        <v>17</v>
      </c>
      <c r="B19" s="4">
        <v>7475</v>
      </c>
      <c r="C19" s="4">
        <v>29150</v>
      </c>
      <c r="D19" s="4">
        <v>25000</v>
      </c>
      <c r="E19" s="4">
        <v>70865</v>
      </c>
      <c r="F19" s="4">
        <v>70000</v>
      </c>
      <c r="G19" s="5">
        <v>84125</v>
      </c>
      <c r="H19" s="5">
        <v>95000</v>
      </c>
      <c r="I19" s="72">
        <f>Duett_MinSide[[#This Row],[Regnskap 2024]]-Duett_MinSide[[#This Row],[BUDSJETT 2025]]</f>
        <v>-10875</v>
      </c>
      <c r="J19" s="30">
        <v>17700</v>
      </c>
      <c r="K19" s="30">
        <v>1050</v>
      </c>
      <c r="L19" s="30">
        <v>19650</v>
      </c>
      <c r="M19" s="30">
        <v>32695</v>
      </c>
      <c r="N19" s="30"/>
      <c r="O19" s="30"/>
      <c r="P19" s="31"/>
      <c r="Q19" s="31"/>
      <c r="R19" s="31"/>
      <c r="S19" s="31"/>
      <c r="T19" s="31"/>
      <c r="U19" s="31"/>
      <c r="V19" s="45"/>
      <c r="W19" s="45"/>
      <c r="X19" s="45">
        <v>20000</v>
      </c>
      <c r="Y19" s="45">
        <v>40000</v>
      </c>
      <c r="Z19" s="45"/>
      <c r="AA19" s="45"/>
      <c r="AB19" s="45"/>
      <c r="AC19" s="45"/>
      <c r="AD19" s="45"/>
      <c r="AE19" s="45">
        <v>10000</v>
      </c>
      <c r="AF19" s="45"/>
      <c r="AG19" s="45"/>
    </row>
    <row r="20" spans="1:33" s="23" customFormat="1" hidden="1" outlineLevel="2" x14ac:dyDescent="0.35">
      <c r="A20" s="3" t="s">
        <v>18</v>
      </c>
      <c r="B20" s="4">
        <v>12295</v>
      </c>
      <c r="C20" s="4"/>
      <c r="D20" s="4">
        <v>0</v>
      </c>
      <c r="E20" s="4">
        <v>0</v>
      </c>
      <c r="F20" s="4">
        <v>0</v>
      </c>
      <c r="G20" s="5">
        <f>SUM(Duett_MinSide[[#This Row],[jan]:[des]])</f>
        <v>0</v>
      </c>
      <c r="H20" s="5">
        <f>SUM(Duett_MinSide[[#This Row],[jan]:[des]])</f>
        <v>0</v>
      </c>
      <c r="I20" s="73">
        <f>Duett_MinSide[[#This Row],[Regnskap 2024]]-Duett_MinSide[[#This Row],[BUDSJETT 2025]]</f>
        <v>0</v>
      </c>
      <c r="J20" s="30"/>
      <c r="K20" s="30"/>
      <c r="L20" s="30"/>
      <c r="M20" s="30"/>
      <c r="N20" s="30"/>
      <c r="O20" s="30"/>
      <c r="P20" s="31"/>
      <c r="Q20" s="31"/>
      <c r="R20" s="31"/>
      <c r="S20" s="31"/>
      <c r="T20" s="31"/>
      <c r="U20" s="31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1:33" s="23" customFormat="1" hidden="1" outlineLevel="2" x14ac:dyDescent="0.35">
      <c r="A21" s="3" t="s">
        <v>111</v>
      </c>
      <c r="B21" s="4"/>
      <c r="C21" s="4">
        <v>47984</v>
      </c>
      <c r="D21" s="4">
        <v>50000</v>
      </c>
      <c r="E21" s="4">
        <v>42140</v>
      </c>
      <c r="F21" s="4">
        <v>37500</v>
      </c>
      <c r="G21" s="5">
        <v>39884</v>
      </c>
      <c r="H21" s="5">
        <v>40000</v>
      </c>
      <c r="I21" s="72">
        <f>Duett_MinSide[[#This Row],[Regnskap 2024]]-Duett_MinSide[[#This Row],[BUDSJETT 2025]]</f>
        <v>-116</v>
      </c>
      <c r="J21" s="30"/>
      <c r="K21" s="30"/>
      <c r="L21" s="30"/>
      <c r="M21" s="30">
        <v>20732</v>
      </c>
      <c r="N21" s="30"/>
      <c r="O21" s="30"/>
      <c r="P21" s="31"/>
      <c r="Q21" s="31"/>
      <c r="R21" s="31"/>
      <c r="S21" s="31"/>
      <c r="T21" s="31"/>
      <c r="U21" s="31"/>
      <c r="V21" s="45"/>
      <c r="W21" s="45"/>
      <c r="X21" s="45"/>
      <c r="Y21" s="45">
        <v>17500</v>
      </c>
      <c r="Z21" s="45"/>
      <c r="AA21" s="45"/>
      <c r="AB21" s="45"/>
      <c r="AC21" s="45"/>
      <c r="AD21" s="45"/>
      <c r="AE21" s="45"/>
      <c r="AF21" s="45"/>
      <c r="AG21" s="45">
        <v>20000</v>
      </c>
    </row>
    <row r="22" spans="1:33" ht="18.5" x14ac:dyDescent="0.45">
      <c r="A22" s="20" t="s">
        <v>19</v>
      </c>
      <c r="B22" s="18">
        <v>384589</v>
      </c>
      <c r="C22" s="18">
        <v>455003</v>
      </c>
      <c r="D22" s="18">
        <f>D3+D10</f>
        <v>430000</v>
      </c>
      <c r="E22" s="18">
        <f>E3+E10</f>
        <v>474434.35</v>
      </c>
      <c r="F22" s="18">
        <v>542500</v>
      </c>
      <c r="G22" s="19">
        <f>G3+G10</f>
        <v>461393</v>
      </c>
      <c r="H22" s="19">
        <f>H3+H10</f>
        <v>531500</v>
      </c>
      <c r="I22" s="74">
        <f>Duett_MinSide[[#This Row],[Regnskap 2024]]-Duett_MinSide[[#This Row],[BUDSJETT 2025]]</f>
        <v>-70107</v>
      </c>
      <c r="J22" s="47">
        <f>J3+J10</f>
        <v>18302.45</v>
      </c>
      <c r="K22" s="47">
        <f t="shared" ref="K22:U22" si="12">K3+K10</f>
        <v>1050</v>
      </c>
      <c r="L22" s="47">
        <f t="shared" si="12"/>
        <v>19650</v>
      </c>
      <c r="M22" s="47">
        <f t="shared" si="12"/>
        <v>122731</v>
      </c>
      <c r="N22" s="47">
        <f>N3+N10</f>
        <v>522.86</v>
      </c>
      <c r="O22" s="47">
        <f t="shared" si="12"/>
        <v>34700</v>
      </c>
      <c r="P22" s="47">
        <f t="shared" si="12"/>
        <v>0</v>
      </c>
      <c r="Q22" s="47">
        <f t="shared" si="12"/>
        <v>0</v>
      </c>
      <c r="R22" s="47">
        <f t="shared" si="12"/>
        <v>4900</v>
      </c>
      <c r="S22" s="47">
        <f t="shared" si="12"/>
        <v>0</v>
      </c>
      <c r="T22" s="47">
        <f t="shared" si="12"/>
        <v>0</v>
      </c>
      <c r="U22" s="47">
        <f t="shared" si="12"/>
        <v>0</v>
      </c>
      <c r="V22" s="47">
        <f>V3+V10</f>
        <v>0</v>
      </c>
      <c r="W22" s="47">
        <f t="shared" ref="W22:AG22" si="13">W3+W10</f>
        <v>60000</v>
      </c>
      <c r="X22" s="47">
        <f t="shared" si="13"/>
        <v>65000</v>
      </c>
      <c r="Y22" s="47">
        <f t="shared" si="13"/>
        <v>99500</v>
      </c>
      <c r="Z22" s="47">
        <f t="shared" si="13"/>
        <v>0</v>
      </c>
      <c r="AA22" s="47">
        <f t="shared" si="13"/>
        <v>35000</v>
      </c>
      <c r="AB22" s="47">
        <f t="shared" si="13"/>
        <v>0</v>
      </c>
      <c r="AC22" s="47">
        <f t="shared" si="13"/>
        <v>0</v>
      </c>
      <c r="AD22" s="47">
        <f t="shared" si="13"/>
        <v>0</v>
      </c>
      <c r="AE22" s="47">
        <f t="shared" si="13"/>
        <v>10000</v>
      </c>
      <c r="AF22" s="47">
        <f t="shared" si="13"/>
        <v>25000</v>
      </c>
      <c r="AG22" s="47">
        <f t="shared" si="13"/>
        <v>248000</v>
      </c>
    </row>
    <row r="23" spans="1:33" collapsed="1" x14ac:dyDescent="0.35">
      <c r="A23" s="16" t="s">
        <v>20</v>
      </c>
      <c r="B23" s="17">
        <v>-65247</v>
      </c>
      <c r="C23" s="14">
        <v>-70519</v>
      </c>
      <c r="D23" s="14">
        <v>77000</v>
      </c>
      <c r="E23" s="14">
        <v>94224.3</v>
      </c>
      <c r="F23" s="14">
        <v>92000</v>
      </c>
      <c r="G23" s="21">
        <f>G24</f>
        <v>11393</v>
      </c>
      <c r="H23" s="21">
        <f>H24</f>
        <v>12000</v>
      </c>
      <c r="I23" s="34">
        <f>Duett_MinSide[[#This Row],[Regnskap 2024]]-Duett_MinSide[[#This Row],[BUDSJETT 2025]]</f>
        <v>-607</v>
      </c>
      <c r="J23" s="48">
        <f>J24</f>
        <v>0</v>
      </c>
      <c r="K23" s="48">
        <f t="shared" ref="K23:U23" si="14">K24</f>
        <v>0</v>
      </c>
      <c r="L23" s="48">
        <f t="shared" si="14"/>
        <v>0</v>
      </c>
      <c r="M23" s="48">
        <f t="shared" si="14"/>
        <v>4913.1000000000004</v>
      </c>
      <c r="N23" s="48">
        <f t="shared" si="14"/>
        <v>0</v>
      </c>
      <c r="O23" s="48">
        <f t="shared" si="14"/>
        <v>0</v>
      </c>
      <c r="P23" s="48">
        <f t="shared" si="14"/>
        <v>0</v>
      </c>
      <c r="Q23" s="48">
        <f t="shared" si="14"/>
        <v>0</v>
      </c>
      <c r="R23" s="48">
        <f t="shared" si="14"/>
        <v>0</v>
      </c>
      <c r="S23" s="48">
        <f t="shared" si="14"/>
        <v>0</v>
      </c>
      <c r="T23" s="48">
        <f t="shared" si="14"/>
        <v>0</v>
      </c>
      <c r="U23" s="48">
        <f t="shared" si="14"/>
        <v>0</v>
      </c>
      <c r="V23" s="48">
        <f>V24</f>
        <v>0</v>
      </c>
      <c r="W23" s="48">
        <f t="shared" ref="W23:AG23" si="15">W24</f>
        <v>0</v>
      </c>
      <c r="X23" s="48">
        <f t="shared" si="15"/>
        <v>0</v>
      </c>
      <c r="Y23" s="48">
        <f t="shared" si="15"/>
        <v>6000</v>
      </c>
      <c r="Z23" s="48">
        <f t="shared" si="15"/>
        <v>0</v>
      </c>
      <c r="AA23" s="48">
        <f t="shared" si="15"/>
        <v>0</v>
      </c>
      <c r="AB23" s="48">
        <f t="shared" si="15"/>
        <v>0</v>
      </c>
      <c r="AC23" s="48">
        <f t="shared" si="15"/>
        <v>0</v>
      </c>
      <c r="AD23" s="48">
        <f t="shared" si="15"/>
        <v>0</v>
      </c>
      <c r="AE23" s="48">
        <f t="shared" si="15"/>
        <v>80000</v>
      </c>
      <c r="AF23" s="48">
        <f t="shared" si="15"/>
        <v>0</v>
      </c>
      <c r="AG23" s="48">
        <f t="shared" si="15"/>
        <v>6000</v>
      </c>
    </row>
    <row r="24" spans="1:33" hidden="1" outlineLevel="1" x14ac:dyDescent="0.35">
      <c r="A24" s="10" t="s">
        <v>21</v>
      </c>
      <c r="B24" s="11">
        <v>-65247</v>
      </c>
      <c r="C24" s="11">
        <v>-70519</v>
      </c>
      <c r="D24" s="11">
        <v>77000</v>
      </c>
      <c r="E24" s="11">
        <v>94224.3</v>
      </c>
      <c r="F24" s="11">
        <v>92000</v>
      </c>
      <c r="G24" s="12">
        <f>SUM(G25:G26)</f>
        <v>11393</v>
      </c>
      <c r="H24" s="12">
        <f>SUM(H25:H26)</f>
        <v>12000</v>
      </c>
      <c r="I24" s="67">
        <f>Duett_MinSide[[#This Row],[Regnskap 2024]]-Duett_MinSide[[#This Row],[BUDSJETT 2025]]</f>
        <v>-607</v>
      </c>
      <c r="J24" s="44">
        <f>J25+J26</f>
        <v>0</v>
      </c>
      <c r="K24" s="44">
        <f t="shared" ref="K24:U24" si="16">K25+K26</f>
        <v>0</v>
      </c>
      <c r="L24" s="44">
        <f t="shared" si="16"/>
        <v>0</v>
      </c>
      <c r="M24" s="44">
        <f t="shared" si="16"/>
        <v>4913.1000000000004</v>
      </c>
      <c r="N24" s="44">
        <f t="shared" si="16"/>
        <v>0</v>
      </c>
      <c r="O24" s="44">
        <f t="shared" si="16"/>
        <v>0</v>
      </c>
      <c r="P24" s="44">
        <f t="shared" si="16"/>
        <v>0</v>
      </c>
      <c r="Q24" s="44">
        <f t="shared" si="16"/>
        <v>0</v>
      </c>
      <c r="R24" s="44">
        <f t="shared" si="16"/>
        <v>0</v>
      </c>
      <c r="S24" s="44">
        <f t="shared" si="16"/>
        <v>0</v>
      </c>
      <c r="T24" s="44">
        <f t="shared" si="16"/>
        <v>0</v>
      </c>
      <c r="U24" s="44">
        <f t="shared" si="16"/>
        <v>0</v>
      </c>
      <c r="V24" s="44">
        <f>V25+V26</f>
        <v>0</v>
      </c>
      <c r="W24" s="44">
        <f t="shared" ref="W24:AG24" si="17">W25+W26</f>
        <v>0</v>
      </c>
      <c r="X24" s="44">
        <f t="shared" si="17"/>
        <v>0</v>
      </c>
      <c r="Y24" s="44">
        <f t="shared" si="17"/>
        <v>6000</v>
      </c>
      <c r="Z24" s="44">
        <f t="shared" si="17"/>
        <v>0</v>
      </c>
      <c r="AA24" s="44">
        <f t="shared" si="17"/>
        <v>0</v>
      </c>
      <c r="AB24" s="44">
        <f t="shared" si="17"/>
        <v>0</v>
      </c>
      <c r="AC24" s="44">
        <f t="shared" si="17"/>
        <v>0</v>
      </c>
      <c r="AD24" s="44">
        <f t="shared" si="17"/>
        <v>0</v>
      </c>
      <c r="AE24" s="44">
        <f t="shared" si="17"/>
        <v>80000</v>
      </c>
      <c r="AF24" s="44">
        <f t="shared" si="17"/>
        <v>0</v>
      </c>
      <c r="AG24" s="44">
        <f t="shared" si="17"/>
        <v>6000</v>
      </c>
    </row>
    <row r="25" spans="1:33" s="23" customFormat="1" hidden="1" outlineLevel="2" x14ac:dyDescent="0.35">
      <c r="A25" s="3" t="s">
        <v>22</v>
      </c>
      <c r="B25" s="4">
        <v>-1997</v>
      </c>
      <c r="C25" s="4">
        <v>-11119</v>
      </c>
      <c r="D25" s="4">
        <v>12000</v>
      </c>
      <c r="E25" s="4">
        <v>11930.3</v>
      </c>
      <c r="F25" s="4">
        <v>12000</v>
      </c>
      <c r="G25" s="5">
        <v>11393</v>
      </c>
      <c r="H25" s="5">
        <v>12000</v>
      </c>
      <c r="I25" s="69">
        <f>Duett_MinSide[[#This Row],[Regnskap 2024]]-Duett_MinSide[[#This Row],[BUDSJETT 2025]]</f>
        <v>-607</v>
      </c>
      <c r="J25" s="30"/>
      <c r="K25" s="30"/>
      <c r="L25" s="30"/>
      <c r="M25" s="30">
        <f>4913.1-M53</f>
        <v>4913.1000000000004</v>
      </c>
      <c r="N25" s="30"/>
      <c r="O25" s="30"/>
      <c r="P25" s="31"/>
      <c r="Q25" s="31"/>
      <c r="R25" s="31"/>
      <c r="S25" s="31"/>
      <c r="T25" s="31"/>
      <c r="U25" s="31"/>
      <c r="V25" s="45"/>
      <c r="W25" s="45"/>
      <c r="X25" s="45"/>
      <c r="Y25" s="45">
        <v>6000</v>
      </c>
      <c r="Z25" s="45"/>
      <c r="AA25" s="45"/>
      <c r="AB25" s="45"/>
      <c r="AC25" s="45"/>
      <c r="AD25" s="45"/>
      <c r="AE25" s="45"/>
      <c r="AF25" s="45"/>
      <c r="AG25" s="45">
        <v>6000</v>
      </c>
    </row>
    <row r="26" spans="1:33" s="23" customFormat="1" hidden="1" outlineLevel="2" x14ac:dyDescent="0.35">
      <c r="A26" s="3" t="s">
        <v>23</v>
      </c>
      <c r="B26" s="4">
        <v>-63250</v>
      </c>
      <c r="C26" s="4">
        <v>-59400</v>
      </c>
      <c r="D26" s="4">
        <v>65000</v>
      </c>
      <c r="E26" s="4">
        <v>82294</v>
      </c>
      <c r="F26" s="4">
        <v>80000</v>
      </c>
      <c r="G26" s="5">
        <f>SUM(Duett_MinSide[[#This Row],[jan]:[des]])</f>
        <v>0</v>
      </c>
      <c r="H26" s="5">
        <f>SUM(Duett_MinSide[[#This Row],[jan]:[des]])</f>
        <v>0</v>
      </c>
      <c r="I26" s="68">
        <f>Duett_MinSide[[#This Row],[Regnskap 2024]]-Duett_MinSide[[#This Row],[BUDSJETT 2025]]</f>
        <v>0</v>
      </c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31"/>
      <c r="V26" s="45"/>
      <c r="W26" s="45"/>
      <c r="X26" s="45"/>
      <c r="Y26" s="45"/>
      <c r="Z26" s="45"/>
      <c r="AA26" s="45"/>
      <c r="AB26" s="45"/>
      <c r="AC26" s="45"/>
      <c r="AD26" s="45"/>
      <c r="AE26" s="45">
        <v>80000</v>
      </c>
      <c r="AF26" s="45"/>
      <c r="AG26" s="45"/>
    </row>
    <row r="27" spans="1:33" collapsed="1" x14ac:dyDescent="0.35">
      <c r="A27" s="16" t="s">
        <v>24</v>
      </c>
      <c r="B27" s="17">
        <v>-83148</v>
      </c>
      <c r="C27" s="14">
        <v>-67892</v>
      </c>
      <c r="D27" s="14">
        <v>75000</v>
      </c>
      <c r="E27" s="14">
        <v>64125</v>
      </c>
      <c r="F27" s="14">
        <v>64000</v>
      </c>
      <c r="G27" s="21">
        <f>G28+G35</f>
        <v>66425</v>
      </c>
      <c r="H27" s="21">
        <f>H28+H35</f>
        <v>80000</v>
      </c>
      <c r="I27" s="34">
        <f>Duett_MinSide[[#This Row],[Regnskap 2024]]-Duett_MinSide[[#This Row],[BUDSJETT 2025]]</f>
        <v>-13575</v>
      </c>
      <c r="J27" s="48">
        <f>J28+J35</f>
        <v>0</v>
      </c>
      <c r="K27" s="48">
        <f t="shared" ref="K27:U27" si="18">K28+K35</f>
        <v>0</v>
      </c>
      <c r="L27" s="48">
        <f t="shared" si="18"/>
        <v>0</v>
      </c>
      <c r="M27" s="48">
        <f t="shared" si="18"/>
        <v>0</v>
      </c>
      <c r="N27" s="48">
        <f t="shared" si="18"/>
        <v>0</v>
      </c>
      <c r="O27" s="48">
        <f t="shared" si="18"/>
        <v>35175</v>
      </c>
      <c r="P27" s="48">
        <f t="shared" si="18"/>
        <v>0</v>
      </c>
      <c r="Q27" s="48">
        <f t="shared" si="18"/>
        <v>0</v>
      </c>
      <c r="R27" s="48">
        <f t="shared" si="18"/>
        <v>0</v>
      </c>
      <c r="S27" s="48">
        <f t="shared" si="18"/>
        <v>0</v>
      </c>
      <c r="T27" s="48">
        <f t="shared" si="18"/>
        <v>0</v>
      </c>
      <c r="U27" s="48">
        <f t="shared" si="18"/>
        <v>0</v>
      </c>
      <c r="V27" s="48">
        <f>V28+V35</f>
        <v>0</v>
      </c>
      <c r="W27" s="48">
        <f t="shared" ref="W27:AG27" si="19">W28+W35</f>
        <v>0</v>
      </c>
      <c r="X27" s="48">
        <f t="shared" si="19"/>
        <v>0</v>
      </c>
      <c r="Y27" s="48">
        <f t="shared" si="19"/>
        <v>0</v>
      </c>
      <c r="Z27" s="48">
        <f t="shared" si="19"/>
        <v>0</v>
      </c>
      <c r="AA27" s="48">
        <f t="shared" si="19"/>
        <v>32000</v>
      </c>
      <c r="AB27" s="48">
        <f t="shared" si="19"/>
        <v>0</v>
      </c>
      <c r="AC27" s="48">
        <f t="shared" si="19"/>
        <v>0</v>
      </c>
      <c r="AD27" s="48">
        <f t="shared" si="19"/>
        <v>0</v>
      </c>
      <c r="AE27" s="48">
        <f t="shared" si="19"/>
        <v>0</v>
      </c>
      <c r="AF27" s="48">
        <f t="shared" si="19"/>
        <v>0</v>
      </c>
      <c r="AG27" s="48">
        <f t="shared" si="19"/>
        <v>32000</v>
      </c>
    </row>
    <row r="28" spans="1:33" hidden="1" outlineLevel="1" x14ac:dyDescent="0.35">
      <c r="A28" s="10" t="s">
        <v>25</v>
      </c>
      <c r="B28" s="11">
        <v>-78368</v>
      </c>
      <c r="C28" s="11">
        <v>-74600</v>
      </c>
      <c r="D28" s="11">
        <v>75000</v>
      </c>
      <c r="E28" s="11">
        <v>64125</v>
      </c>
      <c r="F28" s="11">
        <v>64000</v>
      </c>
      <c r="G28" s="12">
        <f>SUM(G29:G34)</f>
        <v>66425</v>
      </c>
      <c r="H28" s="12">
        <f>SUM(H29:H34)</f>
        <v>80000</v>
      </c>
      <c r="I28" s="67">
        <f>Duett_MinSide[[#This Row],[Regnskap 2024]]-Duett_MinSide[[#This Row],[BUDSJETT 2025]]</f>
        <v>-13575</v>
      </c>
      <c r="J28" s="44">
        <f>J29+J30+J31+J32+J33+J34</f>
        <v>0</v>
      </c>
      <c r="K28" s="44">
        <f t="shared" ref="K28:U28" si="20">K29+K30+K31+K32+K33+K34</f>
        <v>0</v>
      </c>
      <c r="L28" s="44">
        <f t="shared" si="20"/>
        <v>0</v>
      </c>
      <c r="M28" s="44">
        <f t="shared" si="20"/>
        <v>0</v>
      </c>
      <c r="N28" s="44">
        <f t="shared" si="20"/>
        <v>0</v>
      </c>
      <c r="O28" s="44">
        <f t="shared" si="20"/>
        <v>35175</v>
      </c>
      <c r="P28" s="44">
        <f t="shared" si="20"/>
        <v>0</v>
      </c>
      <c r="Q28" s="44">
        <f t="shared" si="20"/>
        <v>0</v>
      </c>
      <c r="R28" s="44">
        <f t="shared" si="20"/>
        <v>0</v>
      </c>
      <c r="S28" s="44">
        <f t="shared" si="20"/>
        <v>0</v>
      </c>
      <c r="T28" s="44">
        <f t="shared" si="20"/>
        <v>0</v>
      </c>
      <c r="U28" s="44">
        <f t="shared" si="20"/>
        <v>0</v>
      </c>
      <c r="V28" s="44">
        <f>V29+V30+V31+V32+V33+V34</f>
        <v>0</v>
      </c>
      <c r="W28" s="44">
        <f t="shared" ref="W28:AG28" si="21">W29+W30+W31+W32+W33+W34</f>
        <v>0</v>
      </c>
      <c r="X28" s="44">
        <f t="shared" si="21"/>
        <v>0</v>
      </c>
      <c r="Y28" s="44">
        <f t="shared" si="21"/>
        <v>0</v>
      </c>
      <c r="Z28" s="44">
        <f t="shared" si="21"/>
        <v>0</v>
      </c>
      <c r="AA28" s="44">
        <f t="shared" si="21"/>
        <v>32000</v>
      </c>
      <c r="AB28" s="44">
        <f t="shared" si="21"/>
        <v>0</v>
      </c>
      <c r="AC28" s="44">
        <f t="shared" si="21"/>
        <v>0</v>
      </c>
      <c r="AD28" s="44">
        <f t="shared" si="21"/>
        <v>0</v>
      </c>
      <c r="AE28" s="44">
        <f t="shared" si="21"/>
        <v>0</v>
      </c>
      <c r="AF28" s="44">
        <f t="shared" si="21"/>
        <v>0</v>
      </c>
      <c r="AG28" s="44">
        <f t="shared" si="21"/>
        <v>32000</v>
      </c>
    </row>
    <row r="29" spans="1:33" s="23" customFormat="1" hidden="1" outlineLevel="2" x14ac:dyDescent="0.35">
      <c r="A29" s="3" t="s">
        <v>26</v>
      </c>
      <c r="B29" s="4">
        <v>-35150</v>
      </c>
      <c r="C29" s="4"/>
      <c r="D29" s="4">
        <v>0</v>
      </c>
      <c r="E29" s="4">
        <v>0</v>
      </c>
      <c r="F29" s="4">
        <v>0</v>
      </c>
      <c r="G29" s="5">
        <f>SUM(Duett_MinSide[[#This Row],[jan]:[des]])</f>
        <v>0</v>
      </c>
      <c r="H29" s="5">
        <f>SUM(Duett_MinSide[[#This Row],[jan]:[des]])</f>
        <v>0</v>
      </c>
      <c r="I29" s="69">
        <f>Duett_MinSide[[#This Row],[Regnskap 2024]]-Duett_MinSide[[#This Row],[BUDSJETT 2025]]</f>
        <v>0</v>
      </c>
      <c r="J29" s="30"/>
      <c r="K29" s="30"/>
      <c r="L29" s="30"/>
      <c r="M29" s="30"/>
      <c r="N29" s="30"/>
      <c r="O29" s="30"/>
      <c r="P29" s="31"/>
      <c r="Q29" s="31"/>
      <c r="R29" s="31"/>
      <c r="S29" s="31"/>
      <c r="T29" s="31"/>
      <c r="U29" s="31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1:33" s="23" customFormat="1" hidden="1" outlineLevel="2" x14ac:dyDescent="0.35">
      <c r="A30" s="3" t="s">
        <v>27</v>
      </c>
      <c r="B30" s="4">
        <v>0</v>
      </c>
      <c r="C30" s="4"/>
      <c r="D30" s="4">
        <v>0</v>
      </c>
      <c r="E30" s="4">
        <v>0</v>
      </c>
      <c r="F30" s="4">
        <v>0</v>
      </c>
      <c r="G30" s="5">
        <f>SUM(Duett_MinSide[[#This Row],[jan]:[des]])</f>
        <v>0</v>
      </c>
      <c r="H30" s="5">
        <f>SUM(Duett_MinSide[[#This Row],[jan]:[des]])</f>
        <v>0</v>
      </c>
      <c r="I30" s="68">
        <f>Duett_MinSide[[#This Row],[Regnskap 2024]]-Duett_MinSide[[#This Row],[BUDSJETT 2025]]</f>
        <v>0</v>
      </c>
      <c r="J30" s="30"/>
      <c r="K30" s="30"/>
      <c r="L30" s="30"/>
      <c r="M30" s="30"/>
      <c r="N30" s="30"/>
      <c r="O30" s="30"/>
      <c r="P30" s="31"/>
      <c r="Q30" s="31"/>
      <c r="R30" s="31"/>
      <c r="S30" s="31"/>
      <c r="T30" s="31"/>
      <c r="U30" s="31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</row>
    <row r="31" spans="1:33" s="23" customFormat="1" hidden="1" outlineLevel="2" x14ac:dyDescent="0.35">
      <c r="A31" s="3" t="s">
        <v>28</v>
      </c>
      <c r="B31" s="4">
        <v>-39000</v>
      </c>
      <c r="C31" s="4">
        <v>0</v>
      </c>
      <c r="D31" s="4">
        <v>0</v>
      </c>
      <c r="E31" s="4">
        <v>0</v>
      </c>
      <c r="F31" s="4">
        <v>0</v>
      </c>
      <c r="G31" s="5">
        <f>SUM(Duett_MinSide[[#This Row],[jan]:[des]])</f>
        <v>0</v>
      </c>
      <c r="H31" s="5">
        <f>SUM(Duett_MinSide[[#This Row],[jan]:[des]])</f>
        <v>0</v>
      </c>
      <c r="I31" s="69">
        <f>Duett_MinSide[[#This Row],[Regnskap 2024]]-Duett_MinSide[[#This Row],[BUDSJETT 2025]]</f>
        <v>0</v>
      </c>
      <c r="J31" s="30"/>
      <c r="K31" s="30"/>
      <c r="L31" s="30"/>
      <c r="M31" s="30"/>
      <c r="N31" s="30"/>
      <c r="O31" s="30"/>
      <c r="P31" s="31"/>
      <c r="Q31" s="31"/>
      <c r="R31" s="31"/>
      <c r="S31" s="31"/>
      <c r="T31" s="31"/>
      <c r="U31" s="31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</row>
    <row r="32" spans="1:33" s="23" customFormat="1" hidden="1" outlineLevel="2" x14ac:dyDescent="0.35">
      <c r="A32" s="3" t="s">
        <v>104</v>
      </c>
      <c r="B32" s="4"/>
      <c r="C32" s="4">
        <v>0</v>
      </c>
      <c r="D32" s="4">
        <v>0</v>
      </c>
      <c r="E32" s="4">
        <v>500</v>
      </c>
      <c r="F32" s="4">
        <v>0</v>
      </c>
      <c r="G32" s="5">
        <f>SUM(Duett_MinSide[[#This Row],[jan]:[des]])</f>
        <v>0</v>
      </c>
      <c r="H32" s="5">
        <f>SUM(Duett_MinSide[[#This Row],[jan]:[des]])</f>
        <v>0</v>
      </c>
      <c r="I32" s="68">
        <f>Duett_MinSide[[#This Row],[Regnskap 2024]]-Duett_MinSide[[#This Row],[BUDSJETT 2025]]</f>
        <v>0</v>
      </c>
      <c r="J32" s="30"/>
      <c r="K32" s="30"/>
      <c r="L32" s="30"/>
      <c r="M32" s="30"/>
      <c r="N32" s="30"/>
      <c r="O32" s="30"/>
      <c r="P32" s="31"/>
      <c r="Q32" s="31"/>
      <c r="R32" s="31"/>
      <c r="S32" s="31"/>
      <c r="T32" s="31"/>
      <c r="U32" s="31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:33" s="23" customFormat="1" hidden="1" outlineLevel="2" x14ac:dyDescent="0.35">
      <c r="A33" s="3" t="s">
        <v>29</v>
      </c>
      <c r="B33" s="4">
        <v>-4218</v>
      </c>
      <c r="C33" s="4"/>
      <c r="D33" s="4">
        <v>0</v>
      </c>
      <c r="E33" s="4">
        <v>0</v>
      </c>
      <c r="F33" s="4">
        <v>0</v>
      </c>
      <c r="G33" s="5">
        <f>SUM(Duett_MinSide[[#This Row],[jan]:[des]])</f>
        <v>0</v>
      </c>
      <c r="H33" s="5">
        <f>SUM(Duett_MinSide[[#This Row],[jan]:[des]])</f>
        <v>0</v>
      </c>
      <c r="I33" s="69">
        <f>Duett_MinSide[[#This Row],[Regnskap 2024]]-Duett_MinSide[[#This Row],[BUDSJETT 2025]]</f>
        <v>0</v>
      </c>
      <c r="J33" s="30"/>
      <c r="K33" s="30"/>
      <c r="L33" s="30"/>
      <c r="M33" s="30"/>
      <c r="N33" s="30"/>
      <c r="O33" s="30"/>
      <c r="P33" s="31"/>
      <c r="Q33" s="31"/>
      <c r="R33" s="31"/>
      <c r="S33" s="31"/>
      <c r="T33" s="31"/>
      <c r="U33" s="31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</row>
    <row r="34" spans="1:33" s="23" customFormat="1" hidden="1" outlineLevel="2" x14ac:dyDescent="0.35">
      <c r="A34" s="3" t="s">
        <v>30</v>
      </c>
      <c r="B34" s="4">
        <v>0</v>
      </c>
      <c r="C34" s="4">
        <v>-74600</v>
      </c>
      <c r="D34" s="4">
        <v>75000</v>
      </c>
      <c r="E34" s="4">
        <v>63625</v>
      </c>
      <c r="F34" s="4">
        <v>64000</v>
      </c>
      <c r="G34" s="5">
        <v>66425</v>
      </c>
      <c r="H34" s="5">
        <v>80000</v>
      </c>
      <c r="I34" s="68">
        <f>Duett_MinSide[[#This Row],[Regnskap 2024]]-Duett_MinSide[[#This Row],[BUDSJETT 2025]]</f>
        <v>-13575</v>
      </c>
      <c r="J34" s="31"/>
      <c r="K34" s="31"/>
      <c r="L34" s="31"/>
      <c r="M34" s="31"/>
      <c r="N34" s="31"/>
      <c r="O34" s="31">
        <v>35175</v>
      </c>
      <c r="P34" s="31"/>
      <c r="Q34" s="31"/>
      <c r="R34" s="31"/>
      <c r="S34" s="31"/>
      <c r="T34" s="31"/>
      <c r="U34" s="31"/>
      <c r="V34" s="45"/>
      <c r="W34" s="45"/>
      <c r="X34" s="45"/>
      <c r="Y34" s="45"/>
      <c r="Z34" s="45"/>
      <c r="AA34" s="45">
        <v>32000</v>
      </c>
      <c r="AB34" s="45"/>
      <c r="AC34" s="45"/>
      <c r="AD34" s="45"/>
      <c r="AE34" s="45"/>
      <c r="AF34" s="45"/>
      <c r="AG34" s="45">
        <v>32000</v>
      </c>
    </row>
    <row r="35" spans="1:33" hidden="1" outlineLevel="1" x14ac:dyDescent="0.35">
      <c r="A35" s="10" t="s">
        <v>31</v>
      </c>
      <c r="B35" s="11">
        <v>-4780</v>
      </c>
      <c r="C35" s="11">
        <v>6708</v>
      </c>
      <c r="D35" s="11">
        <v>0</v>
      </c>
      <c r="E35" s="11">
        <v>0</v>
      </c>
      <c r="F35" s="11">
        <v>0</v>
      </c>
      <c r="G35" s="12">
        <f>SUM(G36:G38)</f>
        <v>0</v>
      </c>
      <c r="H35" s="12">
        <f>SUM(H36:H38)</f>
        <v>0</v>
      </c>
      <c r="I35" s="67">
        <f>Duett_MinSide[[#This Row],[Regnskap 2024]]-Duett_MinSide[[#This Row],[BUDSJETT 2025]]</f>
        <v>0</v>
      </c>
      <c r="J35" s="44">
        <f>J36+J37+J38</f>
        <v>0</v>
      </c>
      <c r="K35" s="44">
        <f t="shared" ref="K35:U35" si="22">K36+K37+K38</f>
        <v>0</v>
      </c>
      <c r="L35" s="44">
        <f t="shared" si="22"/>
        <v>0</v>
      </c>
      <c r="M35" s="44">
        <f t="shared" si="22"/>
        <v>0</v>
      </c>
      <c r="N35" s="44">
        <f t="shared" si="22"/>
        <v>0</v>
      </c>
      <c r="O35" s="44">
        <f t="shared" si="22"/>
        <v>0</v>
      </c>
      <c r="P35" s="44">
        <f t="shared" si="22"/>
        <v>0</v>
      </c>
      <c r="Q35" s="44">
        <f t="shared" si="22"/>
        <v>0</v>
      </c>
      <c r="R35" s="44">
        <f t="shared" si="22"/>
        <v>0</v>
      </c>
      <c r="S35" s="44">
        <f t="shared" si="22"/>
        <v>0</v>
      </c>
      <c r="T35" s="44">
        <f t="shared" si="22"/>
        <v>0</v>
      </c>
      <c r="U35" s="44">
        <f t="shared" si="22"/>
        <v>0</v>
      </c>
      <c r="V35" s="44">
        <f>V36+V37+V38</f>
        <v>0</v>
      </c>
      <c r="W35" s="44">
        <f t="shared" ref="W35:AG35" si="23">W36+W37+W38</f>
        <v>0</v>
      </c>
      <c r="X35" s="44">
        <f t="shared" si="23"/>
        <v>0</v>
      </c>
      <c r="Y35" s="44">
        <f t="shared" si="23"/>
        <v>0</v>
      </c>
      <c r="Z35" s="44">
        <f t="shared" si="23"/>
        <v>0</v>
      </c>
      <c r="AA35" s="44">
        <f t="shared" si="23"/>
        <v>0</v>
      </c>
      <c r="AB35" s="44">
        <f t="shared" si="23"/>
        <v>0</v>
      </c>
      <c r="AC35" s="44">
        <f t="shared" si="23"/>
        <v>0</v>
      </c>
      <c r="AD35" s="44">
        <f t="shared" si="23"/>
        <v>0</v>
      </c>
      <c r="AE35" s="44">
        <f t="shared" si="23"/>
        <v>0</v>
      </c>
      <c r="AF35" s="44">
        <f t="shared" si="23"/>
        <v>0</v>
      </c>
      <c r="AG35" s="44">
        <f t="shared" si="23"/>
        <v>0</v>
      </c>
    </row>
    <row r="36" spans="1:33" s="23" customFormat="1" hidden="1" outlineLevel="2" x14ac:dyDescent="0.35">
      <c r="A36" s="3" t="s">
        <v>32</v>
      </c>
      <c r="B36" s="4">
        <v>-4746</v>
      </c>
      <c r="C36" s="4">
        <v>0</v>
      </c>
      <c r="D36" s="4">
        <v>0</v>
      </c>
      <c r="E36" s="4">
        <v>0</v>
      </c>
      <c r="F36" s="4">
        <v>0</v>
      </c>
      <c r="G36" s="5">
        <f>SUM(Duett_MinSide[[#This Row],[jan]:[des]])</f>
        <v>0</v>
      </c>
      <c r="H36" s="5">
        <f>SUM(Duett_MinSide[[#This Row],[jan]:[des]])</f>
        <v>0</v>
      </c>
      <c r="I36" s="68">
        <f>Duett_MinSide[[#This Row],[Regnskap 2024]]-Duett_MinSide[[#This Row],[BUDSJETT 2025]]</f>
        <v>0</v>
      </c>
      <c r="J36" s="30"/>
      <c r="K36" s="30"/>
      <c r="L36" s="30"/>
      <c r="M36" s="30"/>
      <c r="N36" s="30"/>
      <c r="O36" s="30"/>
      <c r="P36" s="31"/>
      <c r="Q36" s="31"/>
      <c r="R36" s="31"/>
      <c r="S36" s="31"/>
      <c r="T36" s="31"/>
      <c r="U36" s="31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</row>
    <row r="37" spans="1:33" s="23" customFormat="1" hidden="1" outlineLevel="2" x14ac:dyDescent="0.35">
      <c r="A37" s="3" t="s">
        <v>33</v>
      </c>
      <c r="B37" s="4"/>
      <c r="C37" s="4">
        <v>6708</v>
      </c>
      <c r="D37" s="4">
        <v>0</v>
      </c>
      <c r="E37" s="4">
        <v>0</v>
      </c>
      <c r="F37" s="4">
        <v>0</v>
      </c>
      <c r="G37" s="5">
        <f>SUM(Duett_MinSide[[#This Row],[jan]:[des]])</f>
        <v>0</v>
      </c>
      <c r="H37" s="5">
        <f>SUM(Duett_MinSide[[#This Row],[jan]:[des]])</f>
        <v>0</v>
      </c>
      <c r="I37" s="69">
        <f>Duett_MinSide[[#This Row],[Regnskap 2024]]-Duett_MinSide[[#This Row],[BUDSJETT 2025]]</f>
        <v>0</v>
      </c>
      <c r="J37" s="30"/>
      <c r="K37" s="30"/>
      <c r="L37" s="30"/>
      <c r="M37" s="30"/>
      <c r="N37" s="30"/>
      <c r="O37" s="30"/>
      <c r="P37" s="31"/>
      <c r="Q37" s="31"/>
      <c r="R37" s="31"/>
      <c r="S37" s="31"/>
      <c r="T37" s="31"/>
      <c r="U37" s="31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spans="1:33" s="23" customFormat="1" hidden="1" outlineLevel="2" x14ac:dyDescent="0.35">
      <c r="A38" s="3" t="s">
        <v>34</v>
      </c>
      <c r="B38" s="4">
        <v>-35</v>
      </c>
      <c r="C38" s="4"/>
      <c r="D38" s="4">
        <v>0</v>
      </c>
      <c r="E38" s="4">
        <v>0</v>
      </c>
      <c r="F38" s="4">
        <v>0</v>
      </c>
      <c r="G38" s="5">
        <f>SUM(Duett_MinSide[[#This Row],[jan]:[des]])</f>
        <v>0</v>
      </c>
      <c r="H38" s="5">
        <f>SUM(Duett_MinSide[[#This Row],[jan]:[des]])</f>
        <v>0</v>
      </c>
      <c r="I38" s="68">
        <f>Duett_MinSide[[#This Row],[Regnskap 2024]]-Duett_MinSide[[#This Row],[BUDSJETT 2025]]</f>
        <v>0</v>
      </c>
      <c r="J38" s="30"/>
      <c r="K38" s="30"/>
      <c r="L38" s="30"/>
      <c r="M38" s="30"/>
      <c r="N38" s="30"/>
      <c r="O38" s="30"/>
      <c r="P38" s="31"/>
      <c r="Q38" s="31"/>
      <c r="R38" s="31"/>
      <c r="S38" s="31"/>
      <c r="T38" s="31"/>
      <c r="U38" s="31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collapsed="1" x14ac:dyDescent="0.35">
      <c r="A39" s="16" t="s">
        <v>35</v>
      </c>
      <c r="B39" s="17">
        <v>-44000</v>
      </c>
      <c r="C39" s="14">
        <v>-44004</v>
      </c>
      <c r="D39" s="14">
        <v>44000</v>
      </c>
      <c r="E39" s="14">
        <v>43200</v>
      </c>
      <c r="F39" s="14">
        <v>43200</v>
      </c>
      <c r="G39" s="21">
        <f>G40</f>
        <v>50400</v>
      </c>
      <c r="H39" s="21">
        <f>H40</f>
        <v>47100</v>
      </c>
      <c r="I39" s="34">
        <f>Duett_MinSide[[#This Row],[Regnskap 2024]]-Duett_MinSide[[#This Row],[BUDSJETT 2025]]</f>
        <v>3300</v>
      </c>
      <c r="J39" s="48">
        <f>J40</f>
        <v>3100</v>
      </c>
      <c r="K39" s="48">
        <f t="shared" ref="K39:U39" si="24">K40</f>
        <v>3100</v>
      </c>
      <c r="L39" s="48">
        <f t="shared" si="24"/>
        <v>3100</v>
      </c>
      <c r="M39" s="48">
        <f t="shared" si="24"/>
        <v>3100</v>
      </c>
      <c r="N39" s="48">
        <f t="shared" si="24"/>
        <v>3100</v>
      </c>
      <c r="O39" s="48">
        <f t="shared" si="24"/>
        <v>3100</v>
      </c>
      <c r="P39" s="48">
        <f t="shared" si="24"/>
        <v>3100</v>
      </c>
      <c r="Q39" s="48">
        <f t="shared" si="24"/>
        <v>3100</v>
      </c>
      <c r="R39" s="48">
        <f t="shared" si="24"/>
        <v>4200</v>
      </c>
      <c r="S39" s="48">
        <f t="shared" si="24"/>
        <v>4200</v>
      </c>
      <c r="T39" s="48">
        <f t="shared" si="24"/>
        <v>0</v>
      </c>
      <c r="U39" s="48">
        <f t="shared" si="24"/>
        <v>0</v>
      </c>
      <c r="V39" s="48">
        <f>V40</f>
        <v>3600</v>
      </c>
      <c r="W39" s="48">
        <f t="shared" ref="W39:AG39" si="25">W40</f>
        <v>3600</v>
      </c>
      <c r="X39" s="48">
        <f t="shared" si="25"/>
        <v>3600</v>
      </c>
      <c r="Y39" s="48">
        <f t="shared" si="25"/>
        <v>3600</v>
      </c>
      <c r="Z39" s="48">
        <f t="shared" si="25"/>
        <v>3600</v>
      </c>
      <c r="AA39" s="48">
        <f t="shared" si="25"/>
        <v>3600</v>
      </c>
      <c r="AB39" s="48">
        <f t="shared" si="25"/>
        <v>3600</v>
      </c>
      <c r="AC39" s="48">
        <f t="shared" si="25"/>
        <v>3600</v>
      </c>
      <c r="AD39" s="48">
        <f t="shared" si="25"/>
        <v>3600</v>
      </c>
      <c r="AE39" s="48">
        <f t="shared" si="25"/>
        <v>3600</v>
      </c>
      <c r="AF39" s="48">
        <f t="shared" si="25"/>
        <v>3600</v>
      </c>
      <c r="AG39" s="48">
        <f t="shared" si="25"/>
        <v>3600</v>
      </c>
    </row>
    <row r="40" spans="1:33" hidden="1" outlineLevel="1" x14ac:dyDescent="0.35">
      <c r="A40" s="10" t="s">
        <v>36</v>
      </c>
      <c r="B40" s="11">
        <v>-44000</v>
      </c>
      <c r="C40" s="11">
        <v>-44004</v>
      </c>
      <c r="D40" s="11">
        <v>44000</v>
      </c>
      <c r="E40" s="11">
        <v>43200</v>
      </c>
      <c r="F40" s="11">
        <v>43200</v>
      </c>
      <c r="G40" s="12">
        <f>SUM(G41:G42)</f>
        <v>50400</v>
      </c>
      <c r="H40" s="12">
        <f>SUM(H41:H42)</f>
        <v>47100</v>
      </c>
      <c r="I40" s="67">
        <f>Duett_MinSide[[#This Row],[Regnskap 2024]]-Duett_MinSide[[#This Row],[BUDSJETT 2025]]</f>
        <v>3300</v>
      </c>
      <c r="J40" s="44">
        <f>J41+J42</f>
        <v>3100</v>
      </c>
      <c r="K40" s="44">
        <f t="shared" ref="K40:U40" si="26">K41+K42</f>
        <v>3100</v>
      </c>
      <c r="L40" s="44">
        <f t="shared" si="26"/>
        <v>3100</v>
      </c>
      <c r="M40" s="44">
        <f t="shared" si="26"/>
        <v>3100</v>
      </c>
      <c r="N40" s="44">
        <f t="shared" si="26"/>
        <v>3100</v>
      </c>
      <c r="O40" s="44">
        <f t="shared" si="26"/>
        <v>3100</v>
      </c>
      <c r="P40" s="44">
        <f t="shared" si="26"/>
        <v>3100</v>
      </c>
      <c r="Q40" s="44">
        <f t="shared" si="26"/>
        <v>3100</v>
      </c>
      <c r="R40" s="44">
        <f t="shared" si="26"/>
        <v>4200</v>
      </c>
      <c r="S40" s="44">
        <f t="shared" si="26"/>
        <v>4200</v>
      </c>
      <c r="T40" s="44">
        <f t="shared" si="26"/>
        <v>0</v>
      </c>
      <c r="U40" s="44">
        <f t="shared" si="26"/>
        <v>0</v>
      </c>
      <c r="V40" s="44">
        <f>V41+V42</f>
        <v>3600</v>
      </c>
      <c r="W40" s="44">
        <f t="shared" ref="W40:AG40" si="27">W41+W42</f>
        <v>3600</v>
      </c>
      <c r="X40" s="44">
        <f t="shared" si="27"/>
        <v>3600</v>
      </c>
      <c r="Y40" s="44">
        <f t="shared" si="27"/>
        <v>3600</v>
      </c>
      <c r="Z40" s="44">
        <f t="shared" si="27"/>
        <v>3600</v>
      </c>
      <c r="AA40" s="44">
        <f t="shared" si="27"/>
        <v>3600</v>
      </c>
      <c r="AB40" s="44">
        <f t="shared" si="27"/>
        <v>3600</v>
      </c>
      <c r="AC40" s="44">
        <f t="shared" si="27"/>
        <v>3600</v>
      </c>
      <c r="AD40" s="44">
        <f t="shared" si="27"/>
        <v>3600</v>
      </c>
      <c r="AE40" s="44">
        <f t="shared" si="27"/>
        <v>3600</v>
      </c>
      <c r="AF40" s="44">
        <f t="shared" si="27"/>
        <v>3600</v>
      </c>
      <c r="AG40" s="44">
        <f t="shared" si="27"/>
        <v>3600</v>
      </c>
    </row>
    <row r="41" spans="1:33" s="23" customFormat="1" hidden="1" outlineLevel="2" x14ac:dyDescent="0.35">
      <c r="A41" s="3" t="s">
        <v>37</v>
      </c>
      <c r="B41" s="4">
        <v>-44000</v>
      </c>
      <c r="C41" s="4"/>
      <c r="D41" s="4">
        <v>0</v>
      </c>
      <c r="E41" s="4">
        <v>0</v>
      </c>
      <c r="F41" s="4">
        <v>0</v>
      </c>
      <c r="G41" s="5"/>
      <c r="H41" s="5"/>
      <c r="I41" s="69">
        <f>Duett_MinSide[[#This Row],[Regnskap 2024]]-Duett_MinSide[[#This Row],[BUDSJETT 2025]]</f>
        <v>0</v>
      </c>
      <c r="J41" s="30"/>
      <c r="K41" s="30"/>
      <c r="L41" s="30"/>
      <c r="M41" s="30"/>
      <c r="N41" s="30"/>
      <c r="O41" s="30"/>
      <c r="P41" s="31"/>
      <c r="Q41" s="31"/>
      <c r="R41" s="31"/>
      <c r="S41" s="31"/>
      <c r="T41" s="31"/>
      <c r="U41" s="31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</row>
    <row r="42" spans="1:33" s="23" customFormat="1" hidden="1" outlineLevel="2" x14ac:dyDescent="0.35">
      <c r="A42" s="3" t="s">
        <v>38</v>
      </c>
      <c r="B42" s="4">
        <v>0</v>
      </c>
      <c r="C42" s="4">
        <v>-44004</v>
      </c>
      <c r="D42" s="4">
        <v>44000</v>
      </c>
      <c r="E42" s="4">
        <v>43200</v>
      </c>
      <c r="F42" s="4">
        <v>43200</v>
      </c>
      <c r="G42" s="5">
        <f>4200*12</f>
        <v>50400</v>
      </c>
      <c r="H42" s="5">
        <v>47100</v>
      </c>
      <c r="I42" s="68">
        <f>Duett_MinSide[[#This Row],[Regnskap 2024]]-Duett_MinSide[[#This Row],[BUDSJETT 2025]]</f>
        <v>3300</v>
      </c>
      <c r="J42" s="31">
        <v>3100</v>
      </c>
      <c r="K42" s="31">
        <v>3100</v>
      </c>
      <c r="L42" s="31">
        <v>3100</v>
      </c>
      <c r="M42" s="31">
        <v>3100</v>
      </c>
      <c r="N42" s="31">
        <v>3100</v>
      </c>
      <c r="O42" s="31">
        <v>3100</v>
      </c>
      <c r="P42" s="31">
        <v>3100</v>
      </c>
      <c r="Q42" s="31">
        <v>3100</v>
      </c>
      <c r="R42" s="31">
        <v>4200</v>
      </c>
      <c r="S42" s="31">
        <v>4200</v>
      </c>
      <c r="T42" s="31"/>
      <c r="U42" s="31"/>
      <c r="V42" s="45">
        <v>3600</v>
      </c>
      <c r="W42" s="45">
        <v>3600</v>
      </c>
      <c r="X42" s="45">
        <v>3600</v>
      </c>
      <c r="Y42" s="45">
        <v>3600</v>
      </c>
      <c r="Z42" s="45">
        <v>3600</v>
      </c>
      <c r="AA42" s="45">
        <v>3600</v>
      </c>
      <c r="AB42" s="45">
        <v>3600</v>
      </c>
      <c r="AC42" s="45">
        <v>3600</v>
      </c>
      <c r="AD42" s="45">
        <v>3600</v>
      </c>
      <c r="AE42" s="45">
        <v>3600</v>
      </c>
      <c r="AF42" s="45">
        <v>3600</v>
      </c>
      <c r="AG42" s="45">
        <v>3600</v>
      </c>
    </row>
    <row r="43" spans="1:33" collapsed="1" x14ac:dyDescent="0.35">
      <c r="A43" s="16" t="s">
        <v>39</v>
      </c>
      <c r="B43" s="17">
        <v>-210055</v>
      </c>
      <c r="C43" s="14">
        <v>-214692</v>
      </c>
      <c r="D43" s="14">
        <v>234000</v>
      </c>
      <c r="E43" s="14">
        <v>251041</v>
      </c>
      <c r="F43" s="14">
        <v>326920</v>
      </c>
      <c r="G43" s="21">
        <f>G44+G47+G50+G52+G54+G56+G60+G62+G64</f>
        <v>387497.58999999997</v>
      </c>
      <c r="H43" s="21">
        <f>H44+H47+H50+H52+H54+H56+H60+H62+H64</f>
        <v>315800</v>
      </c>
      <c r="I43" s="34">
        <f>Duett_MinSide[[#This Row],[Regnskap 2024]]-Duett_MinSide[[#This Row],[BUDSJETT 2025]]</f>
        <v>71697.589999999967</v>
      </c>
      <c r="J43" s="48">
        <f t="shared" ref="J43:U43" si="28">J44+J47+J50+J52+J54+J56+J60+J62+J64</f>
        <v>5590.78</v>
      </c>
      <c r="K43" s="48">
        <f t="shared" si="28"/>
        <v>23641</v>
      </c>
      <c r="L43" s="48">
        <f t="shared" si="28"/>
        <v>19663.830000000002</v>
      </c>
      <c r="M43" s="48">
        <f t="shared" si="28"/>
        <v>141106.39000000001</v>
      </c>
      <c r="N43" s="48">
        <f t="shared" si="28"/>
        <v>50</v>
      </c>
      <c r="O43" s="48">
        <f t="shared" si="28"/>
        <v>43200.66</v>
      </c>
      <c r="P43" s="48">
        <f>P44+P47+P50+P52+P54+P56+P60+P62+P64</f>
        <v>6450</v>
      </c>
      <c r="Q43" s="48">
        <f t="shared" si="28"/>
        <v>8546</v>
      </c>
      <c r="R43" s="48">
        <f t="shared" si="28"/>
        <v>18064.62</v>
      </c>
      <c r="S43" s="48">
        <f t="shared" si="28"/>
        <v>8716</v>
      </c>
      <c r="T43" s="48">
        <f t="shared" si="28"/>
        <v>0</v>
      </c>
      <c r="U43" s="48">
        <f t="shared" si="28"/>
        <v>0</v>
      </c>
      <c r="V43" s="48">
        <f t="shared" ref="V43:AG43" si="29">V44+V47+V50+V52+V54+V56+V60+V62+V64</f>
        <v>860</v>
      </c>
      <c r="W43" s="48">
        <f t="shared" si="29"/>
        <v>20710</v>
      </c>
      <c r="X43" s="48">
        <f t="shared" si="29"/>
        <v>22060</v>
      </c>
      <c r="Y43" s="48">
        <f t="shared" si="29"/>
        <v>103510</v>
      </c>
      <c r="Z43" s="48">
        <f t="shared" si="29"/>
        <v>30860</v>
      </c>
      <c r="AA43" s="48">
        <f t="shared" si="29"/>
        <v>57060</v>
      </c>
      <c r="AB43" s="48">
        <f t="shared" si="29"/>
        <v>6060</v>
      </c>
      <c r="AC43" s="48">
        <f t="shared" si="29"/>
        <v>8160</v>
      </c>
      <c r="AD43" s="48">
        <f t="shared" si="29"/>
        <v>10660</v>
      </c>
      <c r="AE43" s="48">
        <f t="shared" si="29"/>
        <v>16060</v>
      </c>
      <c r="AF43" s="48">
        <f t="shared" si="29"/>
        <v>9060</v>
      </c>
      <c r="AG43" s="48">
        <f t="shared" si="29"/>
        <v>64210</v>
      </c>
    </row>
    <row r="44" spans="1:33" hidden="1" outlineLevel="1" x14ac:dyDescent="0.35">
      <c r="A44" s="10" t="s">
        <v>40</v>
      </c>
      <c r="B44" s="11">
        <v>-167850</v>
      </c>
      <c r="C44" s="11">
        <v>-117983</v>
      </c>
      <c r="D44" s="11">
        <v>120000</v>
      </c>
      <c r="E44" s="12">
        <v>115835</v>
      </c>
      <c r="F44" s="12">
        <v>120000</v>
      </c>
      <c r="G44" s="12">
        <f>SUM(G45:G46)</f>
        <v>141696</v>
      </c>
      <c r="H44" s="12">
        <f>SUM(H45:H46)</f>
        <v>130000</v>
      </c>
      <c r="I44" s="67">
        <f>Duett_MinSide[[#This Row],[Regnskap 2024]]-Duett_MinSide[[#This Row],[BUDSJETT 2025]]</f>
        <v>11696</v>
      </c>
      <c r="J44" s="44">
        <f>J45+J46</f>
        <v>0</v>
      </c>
      <c r="K44" s="44">
        <f t="shared" ref="K44:U44" si="30">K45+K46</f>
        <v>0</v>
      </c>
      <c r="L44" s="44">
        <f t="shared" si="30"/>
        <v>0</v>
      </c>
      <c r="M44" s="44">
        <f t="shared" si="30"/>
        <v>71360</v>
      </c>
      <c r="N44" s="44">
        <f t="shared" si="30"/>
        <v>0</v>
      </c>
      <c r="O44" s="44">
        <f t="shared" si="30"/>
        <v>0</v>
      </c>
      <c r="P44" s="44">
        <f t="shared" si="30"/>
        <v>0</v>
      </c>
      <c r="Q44" s="44">
        <f t="shared" si="30"/>
        <v>2096</v>
      </c>
      <c r="R44" s="44">
        <f t="shared" si="30"/>
        <v>0</v>
      </c>
      <c r="S44" s="44">
        <f t="shared" si="30"/>
        <v>0</v>
      </c>
      <c r="T44" s="44">
        <f t="shared" si="30"/>
        <v>0</v>
      </c>
      <c r="U44" s="44">
        <f t="shared" si="30"/>
        <v>0</v>
      </c>
      <c r="V44" s="44">
        <f>V45+V46</f>
        <v>0</v>
      </c>
      <c r="W44" s="44">
        <f t="shared" ref="W44:AG44" si="31">W45+W46</f>
        <v>0</v>
      </c>
      <c r="X44" s="44">
        <f t="shared" si="31"/>
        <v>0</v>
      </c>
      <c r="Y44" s="44">
        <f t="shared" si="31"/>
        <v>57000</v>
      </c>
      <c r="Z44" s="44">
        <f t="shared" si="31"/>
        <v>0</v>
      </c>
      <c r="AA44" s="44">
        <f t="shared" si="31"/>
        <v>3000</v>
      </c>
      <c r="AB44" s="44">
        <f t="shared" si="31"/>
        <v>0</v>
      </c>
      <c r="AC44" s="44">
        <f t="shared" si="31"/>
        <v>0</v>
      </c>
      <c r="AD44" s="44">
        <f t="shared" si="31"/>
        <v>3000</v>
      </c>
      <c r="AE44" s="44">
        <f t="shared" si="31"/>
        <v>0</v>
      </c>
      <c r="AF44" s="44">
        <f t="shared" si="31"/>
        <v>0</v>
      </c>
      <c r="AG44" s="44">
        <f t="shared" si="31"/>
        <v>57000</v>
      </c>
    </row>
    <row r="45" spans="1:33" s="23" customFormat="1" hidden="1" outlineLevel="2" x14ac:dyDescent="0.35">
      <c r="A45" s="3" t="s">
        <v>41</v>
      </c>
      <c r="B45" s="4">
        <v>-167250</v>
      </c>
      <c r="C45" s="4">
        <v>-117983</v>
      </c>
      <c r="D45" s="4">
        <v>120000</v>
      </c>
      <c r="E45" s="5">
        <v>115835</v>
      </c>
      <c r="F45" s="5">
        <v>120000</v>
      </c>
      <c r="G45" s="5">
        <v>141696</v>
      </c>
      <c r="H45" s="5">
        <v>130000</v>
      </c>
      <c r="I45" s="69">
        <f>Duett_MinSide[[#This Row],[Regnskap 2024]]-Duett_MinSide[[#This Row],[BUDSJETT 2025]]</f>
        <v>11696</v>
      </c>
      <c r="J45" s="30"/>
      <c r="K45" s="30"/>
      <c r="L45" s="30"/>
      <c r="M45" s="30">
        <v>71360</v>
      </c>
      <c r="N45" s="30"/>
      <c r="O45" s="30"/>
      <c r="P45" s="31"/>
      <c r="Q45" s="31">
        <v>2096</v>
      </c>
      <c r="R45" s="31"/>
      <c r="S45" s="31"/>
      <c r="T45" s="31"/>
      <c r="U45" s="31"/>
      <c r="V45" s="45"/>
      <c r="W45" s="45"/>
      <c r="X45" s="45"/>
      <c r="Y45" s="45">
        <v>57000</v>
      </c>
      <c r="Z45" s="45"/>
      <c r="AA45" s="45">
        <v>3000</v>
      </c>
      <c r="AB45" s="45"/>
      <c r="AC45" s="45"/>
      <c r="AD45" s="45">
        <v>3000</v>
      </c>
      <c r="AE45" s="45"/>
      <c r="AF45" s="45"/>
      <c r="AG45" s="45">
        <v>57000</v>
      </c>
    </row>
    <row r="46" spans="1:33" s="23" customFormat="1" hidden="1" outlineLevel="2" x14ac:dyDescent="0.35">
      <c r="A46" s="3" t="s">
        <v>42</v>
      </c>
      <c r="B46" s="4">
        <v>-600</v>
      </c>
      <c r="C46" s="4"/>
      <c r="D46" s="4">
        <v>0</v>
      </c>
      <c r="E46" s="5">
        <v>0</v>
      </c>
      <c r="F46" s="5">
        <v>0</v>
      </c>
      <c r="G46" s="5">
        <f>SUM(Duett_MinSide[[#This Row],[jan]:[des]])</f>
        <v>0</v>
      </c>
      <c r="H46" s="5">
        <f>SUM(Duett_MinSide[[#This Row],[jan]:[des]])</f>
        <v>0</v>
      </c>
      <c r="I46" s="68">
        <f>Duett_MinSide[[#This Row],[Regnskap 2024]]-Duett_MinSide[[#This Row],[BUDSJETT 2025]]</f>
        <v>0</v>
      </c>
      <c r="J46" s="30"/>
      <c r="K46" s="30"/>
      <c r="L46" s="30"/>
      <c r="M46" s="30"/>
      <c r="N46" s="30"/>
      <c r="O46" s="30"/>
      <c r="P46" s="31"/>
      <c r="Q46" s="31"/>
      <c r="R46" s="31"/>
      <c r="S46" s="31"/>
      <c r="T46" s="31"/>
      <c r="U46" s="31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</row>
    <row r="47" spans="1:33" hidden="1" outlineLevel="1" x14ac:dyDescent="0.35">
      <c r="A47" s="10" t="s">
        <v>43</v>
      </c>
      <c r="B47" s="11">
        <v>-412</v>
      </c>
      <c r="C47" s="11">
        <v>-1397</v>
      </c>
      <c r="D47" s="11">
        <v>6000</v>
      </c>
      <c r="E47" s="12">
        <v>1178.5999999999999</v>
      </c>
      <c r="F47" s="12">
        <v>73000</v>
      </c>
      <c r="G47" s="12">
        <f>G48+G49</f>
        <v>58341.59</v>
      </c>
      <c r="H47" s="12">
        <f>H48+H49</f>
        <v>25000</v>
      </c>
      <c r="I47" s="67">
        <f>Duett_MinSide[[#This Row],[Regnskap 2024]]-Duett_MinSide[[#This Row],[BUDSJETT 2025]]</f>
        <v>33341.589999999997</v>
      </c>
      <c r="J47" s="44">
        <f>J48</f>
        <v>0</v>
      </c>
      <c r="K47" s="44">
        <f t="shared" ref="K47:U47" si="32">K48</f>
        <v>0</v>
      </c>
      <c r="L47" s="44">
        <f t="shared" si="32"/>
        <v>16013.75</v>
      </c>
      <c r="M47" s="44">
        <f t="shared" si="32"/>
        <v>0</v>
      </c>
      <c r="N47" s="44">
        <f t="shared" si="32"/>
        <v>0</v>
      </c>
      <c r="O47" s="44">
        <f t="shared" si="32"/>
        <v>26994</v>
      </c>
      <c r="P47" s="44">
        <f t="shared" si="32"/>
        <v>0</v>
      </c>
      <c r="Q47" s="44">
        <f t="shared" si="32"/>
        <v>0</v>
      </c>
      <c r="R47" s="44">
        <f t="shared" si="32"/>
        <v>11125</v>
      </c>
      <c r="S47" s="44">
        <f t="shared" si="32"/>
        <v>0</v>
      </c>
      <c r="T47" s="44">
        <f t="shared" si="32"/>
        <v>0</v>
      </c>
      <c r="U47" s="44">
        <f t="shared" si="32"/>
        <v>0</v>
      </c>
      <c r="V47" s="44">
        <f>V48</f>
        <v>0</v>
      </c>
      <c r="W47" s="44">
        <f t="shared" ref="W47:AG47" si="33">W48</f>
        <v>20000</v>
      </c>
      <c r="X47" s="44">
        <f t="shared" si="33"/>
        <v>0</v>
      </c>
      <c r="Y47" s="44">
        <f t="shared" si="33"/>
        <v>0</v>
      </c>
      <c r="Z47" s="44">
        <f t="shared" si="33"/>
        <v>30000</v>
      </c>
      <c r="AA47" s="44">
        <f t="shared" si="33"/>
        <v>45000</v>
      </c>
      <c r="AB47" s="44">
        <f t="shared" si="33"/>
        <v>0</v>
      </c>
      <c r="AC47" s="44">
        <f t="shared" si="33"/>
        <v>0</v>
      </c>
      <c r="AD47" s="44">
        <f t="shared" si="33"/>
        <v>0</v>
      </c>
      <c r="AE47" s="44">
        <f t="shared" si="33"/>
        <v>0</v>
      </c>
      <c r="AF47" s="44">
        <f t="shared" si="33"/>
        <v>0</v>
      </c>
      <c r="AG47" s="44">
        <f t="shared" si="33"/>
        <v>0</v>
      </c>
    </row>
    <row r="48" spans="1:33" s="23" customFormat="1" hidden="1" outlineLevel="2" x14ac:dyDescent="0.35">
      <c r="A48" s="3" t="s">
        <v>105</v>
      </c>
      <c r="B48" s="4"/>
      <c r="C48" s="4"/>
      <c r="D48" s="4"/>
      <c r="E48" s="5"/>
      <c r="F48" s="5">
        <v>70000</v>
      </c>
      <c r="G48" s="5">
        <v>27308</v>
      </c>
      <c r="H48" s="5">
        <v>20000</v>
      </c>
      <c r="I48" s="68">
        <f>Duett_MinSide[[#This Row],[Regnskap 2024]]-Duett_MinSide[[#This Row],[BUDSJETT 2025]]</f>
        <v>7308</v>
      </c>
      <c r="J48" s="30"/>
      <c r="K48" s="30"/>
      <c r="L48" s="30">
        <v>16013.75</v>
      </c>
      <c r="M48" s="30"/>
      <c r="N48" s="30"/>
      <c r="O48" s="30">
        <f>169+26825</f>
        <v>26994</v>
      </c>
      <c r="P48" s="31"/>
      <c r="Q48" s="31"/>
      <c r="R48" s="31">
        <v>11125</v>
      </c>
      <c r="S48" s="31"/>
      <c r="T48" s="31"/>
      <c r="U48" s="31"/>
      <c r="V48" s="45"/>
      <c r="W48" s="45">
        <v>20000</v>
      </c>
      <c r="X48" s="45"/>
      <c r="Y48" s="45"/>
      <c r="Z48" s="45">
        <v>30000</v>
      </c>
      <c r="AA48" s="45">
        <v>45000</v>
      </c>
      <c r="AB48" s="45"/>
      <c r="AC48" s="45"/>
      <c r="AD48" s="45"/>
      <c r="AE48" s="45"/>
      <c r="AF48" s="45"/>
      <c r="AG48" s="45"/>
    </row>
    <row r="49" spans="1:33" s="23" customFormat="1" hidden="1" outlineLevel="2" x14ac:dyDescent="0.35">
      <c r="A49" s="3" t="s">
        <v>112</v>
      </c>
      <c r="B49" s="4">
        <v>-412</v>
      </c>
      <c r="C49" s="4">
        <v>-1397</v>
      </c>
      <c r="D49" s="4">
        <v>6000</v>
      </c>
      <c r="E49" s="5">
        <v>1178.5999999999999</v>
      </c>
      <c r="F49" s="5">
        <v>3000</v>
      </c>
      <c r="G49" s="5">
        <f>SUM(Duett_MinSide[[#This Row],[jan]:[des]])</f>
        <v>31033.59</v>
      </c>
      <c r="H49" s="5">
        <v>5000</v>
      </c>
      <c r="I49" s="69">
        <f>Duett_MinSide[[#This Row],[Regnskap 2024]]-Duett_MinSide[[#This Row],[BUDSJETT 2025]]</f>
        <v>26033.59</v>
      </c>
      <c r="J49" s="30">
        <v>440</v>
      </c>
      <c r="K49" s="30">
        <v>3553.2</v>
      </c>
      <c r="L49" s="30"/>
      <c r="M49" s="30"/>
      <c r="N49" s="30">
        <v>26825</v>
      </c>
      <c r="O49" s="30"/>
      <c r="P49" s="31"/>
      <c r="Q49" s="31"/>
      <c r="R49" s="31">
        <v>215.39</v>
      </c>
      <c r="S49" s="31"/>
      <c r="T49" s="31"/>
      <c r="U49" s="56"/>
      <c r="V49" s="46"/>
      <c r="W49" s="46"/>
      <c r="X49" s="46"/>
      <c r="Y49" s="45">
        <v>3000</v>
      </c>
      <c r="Z49" s="46"/>
      <c r="AA49" s="46"/>
      <c r="AB49" s="46"/>
      <c r="AC49" s="46"/>
      <c r="AD49" s="46"/>
      <c r="AE49" s="46"/>
      <c r="AF49" s="46"/>
      <c r="AG49" s="46"/>
    </row>
    <row r="50" spans="1:33" hidden="1" outlineLevel="1" x14ac:dyDescent="0.35">
      <c r="A50" s="10" t="s">
        <v>44</v>
      </c>
      <c r="B50" s="11"/>
      <c r="C50" s="11">
        <v>-7373</v>
      </c>
      <c r="D50" s="11">
        <v>8000</v>
      </c>
      <c r="E50" s="12">
        <v>7230</v>
      </c>
      <c r="F50" s="12">
        <v>6720</v>
      </c>
      <c r="G50" s="12">
        <f>SUM(G51)</f>
        <v>14853</v>
      </c>
      <c r="H50" s="12">
        <f>SUM(H51)</f>
        <v>12000</v>
      </c>
      <c r="I50" s="67">
        <f>Duett_MinSide[[#This Row],[Regnskap 2024]]-Duett_MinSide[[#This Row],[BUDSJETT 2025]]</f>
        <v>2853</v>
      </c>
      <c r="J50" s="44">
        <f>J51</f>
        <v>2800</v>
      </c>
      <c r="K50" s="44">
        <f t="shared" ref="K50:U50" si="34">K51</f>
        <v>0</v>
      </c>
      <c r="L50" s="44">
        <f t="shared" si="34"/>
        <v>0</v>
      </c>
      <c r="M50" s="44">
        <f t="shared" si="34"/>
        <v>303</v>
      </c>
      <c r="N50" s="44">
        <f t="shared" si="34"/>
        <v>0</v>
      </c>
      <c r="O50" s="44">
        <f t="shared" si="34"/>
        <v>6669</v>
      </c>
      <c r="P50" s="44">
        <f t="shared" si="34"/>
        <v>0</v>
      </c>
      <c r="Q50" s="44">
        <f t="shared" si="34"/>
        <v>0</v>
      </c>
      <c r="R50" s="44">
        <f t="shared" si="34"/>
        <v>303</v>
      </c>
      <c r="S50" s="44">
        <f t="shared" si="34"/>
        <v>1516</v>
      </c>
      <c r="T50" s="44">
        <f t="shared" si="34"/>
        <v>0</v>
      </c>
      <c r="U50" s="44">
        <f t="shared" si="34"/>
        <v>0</v>
      </c>
      <c r="V50" s="44">
        <f>V51</f>
        <v>560</v>
      </c>
      <c r="W50" s="44">
        <f t="shared" ref="W50:AG50" si="35">W51</f>
        <v>560</v>
      </c>
      <c r="X50" s="44">
        <f t="shared" si="35"/>
        <v>560</v>
      </c>
      <c r="Y50" s="44">
        <f t="shared" si="35"/>
        <v>560</v>
      </c>
      <c r="Z50" s="44">
        <f t="shared" si="35"/>
        <v>560</v>
      </c>
      <c r="AA50" s="44">
        <f t="shared" si="35"/>
        <v>560</v>
      </c>
      <c r="AB50" s="44">
        <f t="shared" si="35"/>
        <v>560</v>
      </c>
      <c r="AC50" s="44">
        <f t="shared" si="35"/>
        <v>560</v>
      </c>
      <c r="AD50" s="44">
        <f t="shared" si="35"/>
        <v>560</v>
      </c>
      <c r="AE50" s="44">
        <f t="shared" si="35"/>
        <v>560</v>
      </c>
      <c r="AF50" s="44">
        <f t="shared" si="35"/>
        <v>560</v>
      </c>
      <c r="AG50" s="44">
        <f t="shared" si="35"/>
        <v>560</v>
      </c>
    </row>
    <row r="51" spans="1:33" s="23" customFormat="1" hidden="1" outlineLevel="2" x14ac:dyDescent="0.35">
      <c r="A51" s="3" t="s">
        <v>45</v>
      </c>
      <c r="B51" s="4"/>
      <c r="C51" s="4">
        <v>-7373</v>
      </c>
      <c r="D51" s="4">
        <v>8000</v>
      </c>
      <c r="E51" s="5">
        <v>7230</v>
      </c>
      <c r="F51" s="5">
        <v>6720</v>
      </c>
      <c r="G51" s="5">
        <v>14853</v>
      </c>
      <c r="H51" s="5">
        <v>12000</v>
      </c>
      <c r="I51" s="69">
        <f>Duett_MinSide[[#This Row],[Regnskap 2024]]-Duett_MinSide[[#This Row],[BUDSJETT 2025]]</f>
        <v>2853</v>
      </c>
      <c r="J51" s="30">
        <f>4119-1319</f>
        <v>2800</v>
      </c>
      <c r="K51" s="30"/>
      <c r="L51" s="30"/>
      <c r="M51" s="30">
        <v>303</v>
      </c>
      <c r="N51" s="30"/>
      <c r="O51" s="30">
        <v>6669</v>
      </c>
      <c r="P51" s="31"/>
      <c r="Q51" s="31"/>
      <c r="R51" s="31">
        <v>303</v>
      </c>
      <c r="S51" s="31">
        <v>1516</v>
      </c>
      <c r="T51" s="31"/>
      <c r="U51" s="31"/>
      <c r="V51" s="45">
        <v>560</v>
      </c>
      <c r="W51" s="45">
        <v>560</v>
      </c>
      <c r="X51" s="45">
        <v>560</v>
      </c>
      <c r="Y51" s="45">
        <v>560</v>
      </c>
      <c r="Z51" s="45">
        <v>560</v>
      </c>
      <c r="AA51" s="45">
        <v>560</v>
      </c>
      <c r="AB51" s="45">
        <v>560</v>
      </c>
      <c r="AC51" s="45">
        <v>560</v>
      </c>
      <c r="AD51" s="45">
        <v>560</v>
      </c>
      <c r="AE51" s="45">
        <v>560</v>
      </c>
      <c r="AF51" s="45">
        <v>560</v>
      </c>
      <c r="AG51" s="45">
        <v>560</v>
      </c>
    </row>
    <row r="52" spans="1:33" hidden="1" outlineLevel="1" x14ac:dyDescent="0.35">
      <c r="A52" s="10" t="s">
        <v>46</v>
      </c>
      <c r="B52" s="11">
        <v>-1916</v>
      </c>
      <c r="C52" s="11">
        <v>-3570</v>
      </c>
      <c r="D52" s="11">
        <v>12000</v>
      </c>
      <c r="E52" s="12">
        <v>7765</v>
      </c>
      <c r="F52" s="12">
        <v>6000</v>
      </c>
      <c r="G52" s="12">
        <f>SUM(G53)</f>
        <v>11898</v>
      </c>
      <c r="H52" s="12">
        <f>SUM(H53)</f>
        <v>12000</v>
      </c>
      <c r="I52" s="67">
        <f>Duett_MinSide[[#This Row],[Regnskap 2024]]-Duett_MinSide[[#This Row],[BUDSJETT 2025]]</f>
        <v>-102</v>
      </c>
      <c r="J52" s="44">
        <f>J53</f>
        <v>2245.23</v>
      </c>
      <c r="K52" s="44">
        <f t="shared" ref="K52:U52" si="36">K53</f>
        <v>0</v>
      </c>
      <c r="L52" s="44">
        <f t="shared" si="36"/>
        <v>3050</v>
      </c>
      <c r="M52" s="44">
        <f t="shared" si="36"/>
        <v>0</v>
      </c>
      <c r="N52" s="44">
        <f t="shared" si="36"/>
        <v>0</v>
      </c>
      <c r="O52" s="44">
        <f t="shared" si="36"/>
        <v>2403</v>
      </c>
      <c r="P52" s="44">
        <f t="shared" si="36"/>
        <v>0</v>
      </c>
      <c r="Q52" s="44">
        <f t="shared" si="36"/>
        <v>0</v>
      </c>
      <c r="R52" s="44">
        <f t="shared" si="36"/>
        <v>0</v>
      </c>
      <c r="S52" s="44">
        <f t="shared" si="36"/>
        <v>0</v>
      </c>
      <c r="T52" s="44">
        <f t="shared" si="36"/>
        <v>0</v>
      </c>
      <c r="U52" s="44">
        <f t="shared" si="36"/>
        <v>0</v>
      </c>
      <c r="V52" s="44">
        <f>V53</f>
        <v>0</v>
      </c>
      <c r="W52" s="44">
        <f t="shared" ref="W52:AG52" si="37">W53</f>
        <v>0</v>
      </c>
      <c r="X52" s="44">
        <f t="shared" si="37"/>
        <v>0</v>
      </c>
      <c r="Y52" s="44">
        <f t="shared" si="37"/>
        <v>0</v>
      </c>
      <c r="Z52" s="44">
        <f t="shared" si="37"/>
        <v>0</v>
      </c>
      <c r="AA52" s="44">
        <f t="shared" si="37"/>
        <v>3000</v>
      </c>
      <c r="AB52" s="44">
        <f t="shared" si="37"/>
        <v>0</v>
      </c>
      <c r="AC52" s="44">
        <f t="shared" si="37"/>
        <v>0</v>
      </c>
      <c r="AD52" s="44">
        <f t="shared" si="37"/>
        <v>0</v>
      </c>
      <c r="AE52" s="44">
        <f t="shared" si="37"/>
        <v>0</v>
      </c>
      <c r="AF52" s="44">
        <f t="shared" si="37"/>
        <v>3000</v>
      </c>
      <c r="AG52" s="44">
        <f t="shared" si="37"/>
        <v>0</v>
      </c>
    </row>
    <row r="53" spans="1:33" s="23" customFormat="1" hidden="1" outlineLevel="2" x14ac:dyDescent="0.35">
      <c r="A53" s="3" t="s">
        <v>47</v>
      </c>
      <c r="B53" s="4">
        <v>-1916</v>
      </c>
      <c r="C53" s="4">
        <v>-3570</v>
      </c>
      <c r="D53" s="4">
        <v>12000</v>
      </c>
      <c r="E53" s="5">
        <v>7765</v>
      </c>
      <c r="F53" s="5">
        <v>6000</v>
      </c>
      <c r="G53" s="5">
        <v>11898</v>
      </c>
      <c r="H53" s="5">
        <v>12000</v>
      </c>
      <c r="I53" s="69">
        <f>Duett_MinSide[[#This Row],[Regnskap 2024]]-Duett_MinSide[[#This Row],[BUDSJETT 2025]]</f>
        <v>-102</v>
      </c>
      <c r="J53" s="30">
        <v>2245.23</v>
      </c>
      <c r="K53" s="30"/>
      <c r="L53" s="30">
        <v>3050</v>
      </c>
      <c r="M53" s="30"/>
      <c r="N53" s="30"/>
      <c r="O53" s="30">
        <v>2403</v>
      </c>
      <c r="P53" s="31"/>
      <c r="Q53" s="31"/>
      <c r="R53" s="31"/>
      <c r="S53" s="31"/>
      <c r="T53" s="31"/>
      <c r="U53" s="31"/>
      <c r="V53" s="45"/>
      <c r="W53" s="45"/>
      <c r="X53" s="45"/>
      <c r="Y53" s="45"/>
      <c r="Z53" s="45"/>
      <c r="AA53" s="45">
        <v>3000</v>
      </c>
      <c r="AB53" s="45"/>
      <c r="AC53" s="45"/>
      <c r="AD53" s="45"/>
      <c r="AE53" s="45"/>
      <c r="AF53" s="45">
        <v>3000</v>
      </c>
      <c r="AG53" s="45"/>
    </row>
    <row r="54" spans="1:33" hidden="1" outlineLevel="1" x14ac:dyDescent="0.35">
      <c r="A54" s="10" t="s">
        <v>48</v>
      </c>
      <c r="B54" s="11"/>
      <c r="C54" s="11">
        <v>-27610</v>
      </c>
      <c r="D54" s="11">
        <v>28000</v>
      </c>
      <c r="E54" s="12">
        <v>44970</v>
      </c>
      <c r="F54" s="12">
        <v>45000</v>
      </c>
      <c r="G54" s="12">
        <f>SUM(G55)</f>
        <v>51957</v>
      </c>
      <c r="H54" s="12">
        <f>SUM(H55)</f>
        <v>30000</v>
      </c>
      <c r="I54" s="67">
        <f>Duett_MinSide[[#This Row],[Regnskap 2024]]-Duett_MinSide[[#This Row],[BUDSJETT 2025]]</f>
        <v>21957</v>
      </c>
      <c r="J54" s="44">
        <f>J55</f>
        <v>0</v>
      </c>
      <c r="K54" s="44">
        <f t="shared" ref="K54:U54" si="38">K55</f>
        <v>0</v>
      </c>
      <c r="L54" s="44">
        <f t="shared" si="38"/>
        <v>0</v>
      </c>
      <c r="M54" s="44">
        <f>M55</f>
        <v>50667.85</v>
      </c>
      <c r="N54" s="44">
        <f t="shared" si="38"/>
        <v>0</v>
      </c>
      <c r="O54" s="44">
        <f t="shared" si="38"/>
        <v>0</v>
      </c>
      <c r="P54" s="44">
        <f t="shared" si="38"/>
        <v>0</v>
      </c>
      <c r="Q54" s="44">
        <f t="shared" si="38"/>
        <v>0</v>
      </c>
      <c r="R54" s="44">
        <f t="shared" si="38"/>
        <v>0</v>
      </c>
      <c r="S54" s="44">
        <f t="shared" si="38"/>
        <v>0</v>
      </c>
      <c r="T54" s="44">
        <f t="shared" si="38"/>
        <v>0</v>
      </c>
      <c r="U54" s="44">
        <f t="shared" si="38"/>
        <v>0</v>
      </c>
      <c r="V54" s="44">
        <f>V55</f>
        <v>0</v>
      </c>
      <c r="W54" s="44">
        <f t="shared" ref="W54:AG54" si="39">W55</f>
        <v>0</v>
      </c>
      <c r="X54" s="44">
        <f t="shared" si="39"/>
        <v>0</v>
      </c>
      <c r="Y54" s="44">
        <f t="shared" si="39"/>
        <v>45000</v>
      </c>
      <c r="Z54" s="44">
        <f t="shared" si="39"/>
        <v>0</v>
      </c>
      <c r="AA54" s="44">
        <f t="shared" si="39"/>
        <v>0</v>
      </c>
      <c r="AB54" s="44">
        <f t="shared" si="39"/>
        <v>0</v>
      </c>
      <c r="AC54" s="44">
        <f t="shared" si="39"/>
        <v>0</v>
      </c>
      <c r="AD54" s="44">
        <f t="shared" si="39"/>
        <v>0</v>
      </c>
      <c r="AE54" s="44">
        <f t="shared" si="39"/>
        <v>0</v>
      </c>
      <c r="AF54" s="44">
        <f t="shared" si="39"/>
        <v>0</v>
      </c>
      <c r="AG54" s="44">
        <f t="shared" si="39"/>
        <v>0</v>
      </c>
    </row>
    <row r="55" spans="1:33" s="23" customFormat="1" hidden="1" outlineLevel="2" x14ac:dyDescent="0.35">
      <c r="A55" s="3" t="s">
        <v>49</v>
      </c>
      <c r="B55" s="4"/>
      <c r="C55" s="4">
        <v>-27610</v>
      </c>
      <c r="D55" s="4">
        <v>28000</v>
      </c>
      <c r="E55" s="5">
        <v>44970</v>
      </c>
      <c r="F55" s="5">
        <v>45000</v>
      </c>
      <c r="G55" s="5">
        <f>50668+1289</f>
        <v>51957</v>
      </c>
      <c r="H55" s="5">
        <v>30000</v>
      </c>
      <c r="I55" s="69">
        <f>Duett_MinSide[[#This Row],[Regnskap 2024]]-Duett_MinSide[[#This Row],[BUDSJETT 2025]]</f>
        <v>21957</v>
      </c>
      <c r="J55" s="30"/>
      <c r="K55" s="30"/>
      <c r="L55" s="30"/>
      <c r="M55" s="30">
        <v>50667.85</v>
      </c>
      <c r="N55" s="30"/>
      <c r="O55" s="30"/>
      <c r="P55" s="31"/>
      <c r="Q55" s="31"/>
      <c r="R55" s="31"/>
      <c r="S55" s="31"/>
      <c r="T55" s="31"/>
      <c r="U55" s="31"/>
      <c r="V55" s="45"/>
      <c r="W55" s="45"/>
      <c r="X55" s="45"/>
      <c r="Y55" s="45">
        <v>45000</v>
      </c>
      <c r="Z55" s="45"/>
      <c r="AA55" s="45"/>
      <c r="AB55" s="45"/>
      <c r="AC55" s="45"/>
      <c r="AD55" s="45"/>
      <c r="AE55" s="45"/>
      <c r="AF55" s="45"/>
      <c r="AG55" s="45"/>
    </row>
    <row r="56" spans="1:33" hidden="1" outlineLevel="1" x14ac:dyDescent="0.35">
      <c r="A56" s="10" t="s">
        <v>50</v>
      </c>
      <c r="B56" s="11">
        <v>-8609</v>
      </c>
      <c r="C56" s="11">
        <v>-13815</v>
      </c>
      <c r="D56" s="11">
        <v>16000</v>
      </c>
      <c r="E56" s="12">
        <v>29700</v>
      </c>
      <c r="F56" s="12">
        <v>30000</v>
      </c>
      <c r="G56" s="12">
        <f>SUM(G57:G59)</f>
        <v>52090</v>
      </c>
      <c r="H56" s="12">
        <f>SUM(H57:H59)</f>
        <v>50000</v>
      </c>
      <c r="I56" s="67">
        <f>Duett_MinSide[[#This Row],[Regnskap 2024]]-Duett_MinSide[[#This Row],[BUDSJETT 2025]]</f>
        <v>2090</v>
      </c>
      <c r="J56" s="44">
        <f>J57+J58+J59</f>
        <v>0</v>
      </c>
      <c r="K56" s="44">
        <f t="shared" ref="K56:U56" si="40">K57+K58+K59</f>
        <v>23500</v>
      </c>
      <c r="L56" s="44">
        <f t="shared" si="40"/>
        <v>0</v>
      </c>
      <c r="M56" s="44">
        <f t="shared" si="40"/>
        <v>17190</v>
      </c>
      <c r="N56" s="44">
        <f t="shared" si="40"/>
        <v>0</v>
      </c>
      <c r="O56" s="44">
        <f t="shared" si="40"/>
        <v>0</v>
      </c>
      <c r="P56" s="44">
        <f t="shared" si="40"/>
        <v>0</v>
      </c>
      <c r="Q56" s="44">
        <f t="shared" si="40"/>
        <v>0</v>
      </c>
      <c r="R56" s="44">
        <f t="shared" si="40"/>
        <v>0</v>
      </c>
      <c r="S56" s="44">
        <f t="shared" si="40"/>
        <v>0</v>
      </c>
      <c r="T56" s="44">
        <f t="shared" si="40"/>
        <v>0</v>
      </c>
      <c r="U56" s="44">
        <f t="shared" si="40"/>
        <v>0</v>
      </c>
      <c r="V56" s="44">
        <f>V57+V58+V59</f>
        <v>0</v>
      </c>
      <c r="W56" s="44">
        <f t="shared" ref="W56:AG56" si="41">W57+W58+W59</f>
        <v>0</v>
      </c>
      <c r="X56" s="44">
        <f t="shared" si="41"/>
        <v>20000</v>
      </c>
      <c r="Y56" s="44">
        <f t="shared" si="41"/>
        <v>0</v>
      </c>
      <c r="Z56" s="44">
        <f t="shared" si="41"/>
        <v>0</v>
      </c>
      <c r="AA56" s="44">
        <f t="shared" si="41"/>
        <v>0</v>
      </c>
      <c r="AB56" s="44">
        <f t="shared" si="41"/>
        <v>0</v>
      </c>
      <c r="AC56" s="44">
        <f t="shared" si="41"/>
        <v>0</v>
      </c>
      <c r="AD56" s="44">
        <f t="shared" si="41"/>
        <v>0</v>
      </c>
      <c r="AE56" s="44">
        <f t="shared" si="41"/>
        <v>10000</v>
      </c>
      <c r="AF56" s="44">
        <f t="shared" si="41"/>
        <v>0</v>
      </c>
      <c r="AG56" s="44">
        <f t="shared" si="41"/>
        <v>0</v>
      </c>
    </row>
    <row r="57" spans="1:33" s="23" customFormat="1" hidden="1" outlineLevel="2" x14ac:dyDescent="0.35">
      <c r="A57" s="3" t="s">
        <v>51</v>
      </c>
      <c r="B57" s="4">
        <v>-502</v>
      </c>
      <c r="C57" s="4"/>
      <c r="D57" s="4">
        <v>1000</v>
      </c>
      <c r="E57" s="5">
        <v>0</v>
      </c>
      <c r="F57" s="5">
        <v>0</v>
      </c>
      <c r="G57" s="5">
        <f>SUM(Duett_MinSide[[#This Row],[jan]:[des]])</f>
        <v>0</v>
      </c>
      <c r="H57" s="5">
        <f>SUM(Duett_MinSide[[#This Row],[jan]:[des]])</f>
        <v>0</v>
      </c>
      <c r="I57" s="69">
        <f>Duett_MinSide[[#This Row],[Regnskap 2024]]-Duett_MinSide[[#This Row],[BUDSJETT 2025]]</f>
        <v>0</v>
      </c>
      <c r="J57" s="30"/>
      <c r="K57" s="30"/>
      <c r="L57" s="30"/>
      <c r="M57" s="30"/>
      <c r="N57" s="30"/>
      <c r="O57" s="30"/>
      <c r="P57" s="31"/>
      <c r="Q57" s="31"/>
      <c r="R57" s="31"/>
      <c r="S57" s="31"/>
      <c r="T57" s="31"/>
      <c r="U57" s="31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</row>
    <row r="58" spans="1:33" s="23" customFormat="1" hidden="1" outlineLevel="2" x14ac:dyDescent="0.35">
      <c r="A58" s="3" t="s">
        <v>52</v>
      </c>
      <c r="B58" s="4">
        <v>-632</v>
      </c>
      <c r="C58" s="4"/>
      <c r="D58" s="4"/>
      <c r="E58" s="36">
        <v>0</v>
      </c>
      <c r="F58" s="36">
        <v>0</v>
      </c>
      <c r="G58" s="36">
        <f>SUM(Duett_MinSide[[#This Row],[jan]:[des]])</f>
        <v>0</v>
      </c>
      <c r="H58" s="36">
        <f>SUM(Duett_MinSide[[#This Row],[jan]:[des]])</f>
        <v>0</v>
      </c>
      <c r="I58" s="68">
        <f>Duett_MinSide[[#This Row],[Regnskap 2024]]-Duett_MinSide[[#This Row],[BUDSJETT 2025]]</f>
        <v>0</v>
      </c>
      <c r="J58" s="30"/>
      <c r="K58" s="30"/>
      <c r="L58" s="30"/>
      <c r="M58" s="30"/>
      <c r="N58" s="30"/>
      <c r="O58" s="30"/>
      <c r="P58" s="31"/>
      <c r="Q58" s="31"/>
      <c r="R58" s="31"/>
      <c r="S58" s="31"/>
      <c r="T58" s="31"/>
      <c r="U58" s="31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</row>
    <row r="59" spans="1:33" s="23" customFormat="1" hidden="1" outlineLevel="2" x14ac:dyDescent="0.35">
      <c r="A59" s="3" t="s">
        <v>53</v>
      </c>
      <c r="B59" s="4">
        <v>-7475</v>
      </c>
      <c r="C59" s="4">
        <v>-13815</v>
      </c>
      <c r="D59" s="4">
        <v>15000</v>
      </c>
      <c r="E59" s="5">
        <v>29700</v>
      </c>
      <c r="F59" s="5">
        <v>30000</v>
      </c>
      <c r="G59" s="5">
        <v>52090</v>
      </c>
      <c r="H59" s="5">
        <v>50000</v>
      </c>
      <c r="I59" s="69">
        <f>Duett_MinSide[[#This Row],[Regnskap 2024]]-Duett_MinSide[[#This Row],[BUDSJETT 2025]]</f>
        <v>2090</v>
      </c>
      <c r="J59" s="30"/>
      <c r="K59" s="30">
        <v>23500</v>
      </c>
      <c r="L59" s="30"/>
      <c r="M59" s="30">
        <v>17190</v>
      </c>
      <c r="N59" s="30"/>
      <c r="O59" s="30"/>
      <c r="P59" s="31"/>
      <c r="Q59" s="31"/>
      <c r="R59" s="31"/>
      <c r="S59" s="31"/>
      <c r="T59" s="31"/>
      <c r="U59" s="31"/>
      <c r="V59" s="45"/>
      <c r="W59" s="45"/>
      <c r="X59" s="45">
        <v>20000</v>
      </c>
      <c r="Y59" s="45"/>
      <c r="Z59" s="45"/>
      <c r="AA59" s="45"/>
      <c r="AB59" s="45"/>
      <c r="AC59" s="45"/>
      <c r="AD59" s="45"/>
      <c r="AE59" s="45">
        <v>10000</v>
      </c>
      <c r="AF59" s="45"/>
      <c r="AG59" s="45"/>
    </row>
    <row r="60" spans="1:33" hidden="1" outlineLevel="1" x14ac:dyDescent="0.35">
      <c r="A60" s="10" t="s">
        <v>54</v>
      </c>
      <c r="B60" s="11">
        <v>-19200</v>
      </c>
      <c r="C60" s="11">
        <v>-29700</v>
      </c>
      <c r="D60" s="11">
        <v>30000</v>
      </c>
      <c r="E60" s="12">
        <v>35800.03</v>
      </c>
      <c r="F60" s="12">
        <v>36400</v>
      </c>
      <c r="G60" s="12">
        <f>SUM(G61)</f>
        <v>44800</v>
      </c>
      <c r="H60" s="12">
        <f>SUM(H61)</f>
        <v>45000</v>
      </c>
      <c r="I60" s="67">
        <f>Duett_MinSide[[#This Row],[Regnskap 2024]]-Duett_MinSide[[#This Row],[BUDSJETT 2025]]</f>
        <v>-200</v>
      </c>
      <c r="J60" s="44">
        <f>J61</f>
        <v>0</v>
      </c>
      <c r="K60" s="44">
        <f t="shared" ref="K60:U60" si="42">K61</f>
        <v>0</v>
      </c>
      <c r="L60" s="44">
        <f t="shared" si="42"/>
        <v>0</v>
      </c>
      <c r="M60" s="44">
        <f t="shared" si="42"/>
        <v>0</v>
      </c>
      <c r="N60" s="44">
        <f t="shared" si="42"/>
        <v>0</v>
      </c>
      <c r="O60" s="44">
        <f t="shared" si="42"/>
        <v>6400</v>
      </c>
      <c r="P60" s="44">
        <f t="shared" si="42"/>
        <v>6400</v>
      </c>
      <c r="Q60" s="44">
        <f t="shared" si="42"/>
        <v>6400</v>
      </c>
      <c r="R60" s="44">
        <f t="shared" si="42"/>
        <v>6400</v>
      </c>
      <c r="S60" s="44">
        <f t="shared" si="42"/>
        <v>6400</v>
      </c>
      <c r="T60" s="44">
        <f t="shared" si="42"/>
        <v>0</v>
      </c>
      <c r="U60" s="44">
        <f t="shared" si="42"/>
        <v>0</v>
      </c>
      <c r="V60" s="44">
        <f>V61</f>
        <v>0</v>
      </c>
      <c r="W60" s="44">
        <f t="shared" ref="W60:AG60" si="43">W61</f>
        <v>0</v>
      </c>
      <c r="X60" s="44">
        <f t="shared" si="43"/>
        <v>0</v>
      </c>
      <c r="Y60" s="44">
        <f t="shared" si="43"/>
        <v>0</v>
      </c>
      <c r="Z60" s="44">
        <f t="shared" si="43"/>
        <v>0</v>
      </c>
      <c r="AA60" s="44">
        <f t="shared" si="43"/>
        <v>5200</v>
      </c>
      <c r="AB60" s="44">
        <f t="shared" si="43"/>
        <v>5200</v>
      </c>
      <c r="AC60" s="44">
        <f t="shared" si="43"/>
        <v>5200</v>
      </c>
      <c r="AD60" s="44">
        <f t="shared" si="43"/>
        <v>5200</v>
      </c>
      <c r="AE60" s="44">
        <f t="shared" si="43"/>
        <v>5200</v>
      </c>
      <c r="AF60" s="44">
        <f t="shared" si="43"/>
        <v>5200</v>
      </c>
      <c r="AG60" s="44">
        <f t="shared" si="43"/>
        <v>5200</v>
      </c>
    </row>
    <row r="61" spans="1:33" s="23" customFormat="1" hidden="1" outlineLevel="2" x14ac:dyDescent="0.35">
      <c r="A61" s="3" t="s">
        <v>55</v>
      </c>
      <c r="B61" s="4">
        <v>-19200</v>
      </c>
      <c r="C61" s="4">
        <v>-29700</v>
      </c>
      <c r="D61" s="4">
        <v>30000</v>
      </c>
      <c r="E61" s="5">
        <v>35800.03</v>
      </c>
      <c r="F61" s="5">
        <v>36400</v>
      </c>
      <c r="G61" s="5">
        <v>44800</v>
      </c>
      <c r="H61" s="5">
        <v>45000</v>
      </c>
      <c r="I61" s="69">
        <f>Duett_MinSide[[#This Row],[Regnskap 2024]]-Duett_MinSide[[#This Row],[BUDSJETT 2025]]</f>
        <v>-200</v>
      </c>
      <c r="J61" s="30"/>
      <c r="K61" s="30"/>
      <c r="L61" s="30"/>
      <c r="M61" s="30"/>
      <c r="N61" s="30"/>
      <c r="O61" s="30">
        <v>6400</v>
      </c>
      <c r="P61" s="31">
        <v>6400</v>
      </c>
      <c r="Q61" s="31">
        <v>6400</v>
      </c>
      <c r="R61" s="31">
        <v>6400</v>
      </c>
      <c r="S61" s="31">
        <v>6400</v>
      </c>
      <c r="T61" s="31"/>
      <c r="U61" s="31"/>
      <c r="V61" s="45"/>
      <c r="W61" s="45"/>
      <c r="X61" s="45"/>
      <c r="Y61" s="45"/>
      <c r="Z61" s="45"/>
      <c r="AA61" s="45">
        <v>5200</v>
      </c>
      <c r="AB61" s="45">
        <v>5200</v>
      </c>
      <c r="AC61" s="45">
        <v>5200</v>
      </c>
      <c r="AD61" s="45">
        <v>5200</v>
      </c>
      <c r="AE61" s="45">
        <v>5200</v>
      </c>
      <c r="AF61" s="45">
        <v>5200</v>
      </c>
      <c r="AG61" s="45">
        <v>5200</v>
      </c>
    </row>
    <row r="62" spans="1:33" hidden="1" outlineLevel="1" x14ac:dyDescent="0.35">
      <c r="A62" s="10" t="s">
        <v>56</v>
      </c>
      <c r="B62" s="11">
        <v>-5600</v>
      </c>
      <c r="C62" s="11">
        <v>-6800</v>
      </c>
      <c r="D62" s="11">
        <v>7000</v>
      </c>
      <c r="E62" s="12">
        <v>2000</v>
      </c>
      <c r="F62" s="12">
        <v>3200</v>
      </c>
      <c r="G62" s="12">
        <f>SUM(G63:G63)</f>
        <v>2000</v>
      </c>
      <c r="H62" s="12">
        <f>SUM(H63:H63)</f>
        <v>2000</v>
      </c>
      <c r="I62" s="67">
        <f>Duett_MinSide[[#This Row],[Regnskap 2024]]-Duett_MinSide[[#This Row],[BUDSJETT 2025]]</f>
        <v>0</v>
      </c>
      <c r="J62" s="44">
        <f>J63</f>
        <v>400</v>
      </c>
      <c r="K62" s="44">
        <f t="shared" ref="K62:U62" si="44">K63</f>
        <v>0</v>
      </c>
      <c r="L62" s="44">
        <f t="shared" si="44"/>
        <v>0</v>
      </c>
      <c r="M62" s="44">
        <f t="shared" si="44"/>
        <v>800</v>
      </c>
      <c r="N62" s="44">
        <f t="shared" si="44"/>
        <v>0</v>
      </c>
      <c r="O62" s="44">
        <f t="shared" si="44"/>
        <v>0</v>
      </c>
      <c r="P62" s="44">
        <f t="shared" si="44"/>
        <v>0</v>
      </c>
      <c r="Q62" s="44">
        <f t="shared" si="44"/>
        <v>0</v>
      </c>
      <c r="R62" s="44">
        <f t="shared" si="44"/>
        <v>0</v>
      </c>
      <c r="S62" s="44">
        <f t="shared" si="44"/>
        <v>800</v>
      </c>
      <c r="T62" s="44">
        <f t="shared" si="44"/>
        <v>0</v>
      </c>
      <c r="U62" s="44">
        <f t="shared" si="44"/>
        <v>0</v>
      </c>
      <c r="V62" s="44">
        <f>V63</f>
        <v>0</v>
      </c>
      <c r="W62" s="44">
        <f t="shared" ref="W62:AG62" si="45">W63</f>
        <v>0</v>
      </c>
      <c r="X62" s="44">
        <f t="shared" si="45"/>
        <v>0</v>
      </c>
      <c r="Y62" s="44">
        <f t="shared" si="45"/>
        <v>0</v>
      </c>
      <c r="Z62" s="44">
        <f t="shared" si="45"/>
        <v>0</v>
      </c>
      <c r="AA62" s="44">
        <f t="shared" si="45"/>
        <v>0</v>
      </c>
      <c r="AB62" s="44">
        <f t="shared" si="45"/>
        <v>0</v>
      </c>
      <c r="AC62" s="44">
        <f t="shared" si="45"/>
        <v>1600</v>
      </c>
      <c r="AD62" s="44">
        <f t="shared" si="45"/>
        <v>1600</v>
      </c>
      <c r="AE62" s="44">
        <f t="shared" si="45"/>
        <v>0</v>
      </c>
      <c r="AF62" s="44">
        <f t="shared" si="45"/>
        <v>0</v>
      </c>
      <c r="AG62" s="44">
        <f t="shared" si="45"/>
        <v>0</v>
      </c>
    </row>
    <row r="63" spans="1:33" s="23" customFormat="1" hidden="1" outlineLevel="2" x14ac:dyDescent="0.35">
      <c r="A63" s="3" t="s">
        <v>57</v>
      </c>
      <c r="B63" s="4">
        <v>-5600</v>
      </c>
      <c r="C63" s="4">
        <v>-6800</v>
      </c>
      <c r="D63" s="4">
        <v>7000</v>
      </c>
      <c r="E63" s="5">
        <v>2000</v>
      </c>
      <c r="F63" s="5">
        <v>3200</v>
      </c>
      <c r="G63" s="5">
        <f>SUM(Duett_MinSide[[#This Row],[jan]:[des]])</f>
        <v>2000</v>
      </c>
      <c r="H63" s="5">
        <f>SUM(Duett_MinSide[[#This Row],[jan]:[des]])</f>
        <v>2000</v>
      </c>
      <c r="I63" s="69">
        <f>Duett_MinSide[[#This Row],[Regnskap 2024]]-Duett_MinSide[[#This Row],[BUDSJETT 2025]]</f>
        <v>0</v>
      </c>
      <c r="J63" s="30">
        <v>400</v>
      </c>
      <c r="K63" s="30"/>
      <c r="L63" s="30"/>
      <c r="M63" s="30">
        <v>800</v>
      </c>
      <c r="N63" s="30"/>
      <c r="O63" s="30"/>
      <c r="P63" s="31"/>
      <c r="Q63" s="31"/>
      <c r="R63" s="31"/>
      <c r="S63" s="31">
        <v>800</v>
      </c>
      <c r="T63" s="31"/>
      <c r="U63" s="31"/>
      <c r="V63" s="45">
        <v>0</v>
      </c>
      <c r="W63" s="45">
        <v>0</v>
      </c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1600</v>
      </c>
      <c r="AD63" s="45">
        <v>1600</v>
      </c>
      <c r="AE63" s="45">
        <v>0</v>
      </c>
      <c r="AF63" s="45">
        <v>0</v>
      </c>
      <c r="AG63" s="45">
        <v>0</v>
      </c>
    </row>
    <row r="64" spans="1:33" hidden="1" outlineLevel="1" x14ac:dyDescent="0.35">
      <c r="A64" s="10" t="s">
        <v>58</v>
      </c>
      <c r="B64" s="11">
        <v>-6468</v>
      </c>
      <c r="C64" s="11">
        <v>-6444</v>
      </c>
      <c r="D64" s="11">
        <v>7000</v>
      </c>
      <c r="E64" s="12">
        <v>6562</v>
      </c>
      <c r="F64" s="12">
        <v>6600</v>
      </c>
      <c r="G64" s="12">
        <f>SUM(G65:G68)</f>
        <v>9862</v>
      </c>
      <c r="H64" s="12">
        <f>SUM(H65:H68)</f>
        <v>9800</v>
      </c>
      <c r="I64" s="67">
        <f>Duett_MinSide[[#This Row],[Regnskap 2024]]-Duett_MinSide[[#This Row],[BUDSJETT 2025]]</f>
        <v>62</v>
      </c>
      <c r="J64" s="44">
        <f>J65+J66+J67+J68</f>
        <v>145.55000000000001</v>
      </c>
      <c r="K64" s="44">
        <f t="shared" ref="K64:U64" si="46">K65+K66+K67+K68</f>
        <v>141</v>
      </c>
      <c r="L64" s="44">
        <f t="shared" si="46"/>
        <v>600.07999999999993</v>
      </c>
      <c r="M64" s="44">
        <f t="shared" si="46"/>
        <v>785.54</v>
      </c>
      <c r="N64" s="44">
        <f t="shared" si="46"/>
        <v>50</v>
      </c>
      <c r="O64" s="44">
        <f>O65+O66+O67+O68</f>
        <v>734.66</v>
      </c>
      <c r="P64" s="44">
        <f t="shared" si="46"/>
        <v>50</v>
      </c>
      <c r="Q64" s="44">
        <f t="shared" si="46"/>
        <v>50</v>
      </c>
      <c r="R64" s="44">
        <f t="shared" si="46"/>
        <v>236.62</v>
      </c>
      <c r="S64" s="44">
        <f t="shared" si="46"/>
        <v>0</v>
      </c>
      <c r="T64" s="44">
        <f t="shared" si="46"/>
        <v>0</v>
      </c>
      <c r="U64" s="44">
        <f t="shared" si="46"/>
        <v>0</v>
      </c>
      <c r="V64" s="44">
        <f>V65+V66+V67+V68</f>
        <v>300</v>
      </c>
      <c r="W64" s="44">
        <v>150</v>
      </c>
      <c r="X64" s="44">
        <v>1500</v>
      </c>
      <c r="Y64" s="44">
        <f t="shared" ref="Y64:AG64" si="47">Y65+Y66+Y67+Y68</f>
        <v>950</v>
      </c>
      <c r="Z64" s="44">
        <f t="shared" si="47"/>
        <v>300</v>
      </c>
      <c r="AA64" s="44">
        <f t="shared" si="47"/>
        <v>300</v>
      </c>
      <c r="AB64" s="44">
        <f t="shared" si="47"/>
        <v>300</v>
      </c>
      <c r="AC64" s="44">
        <f t="shared" si="47"/>
        <v>800</v>
      </c>
      <c r="AD64" s="44">
        <f t="shared" si="47"/>
        <v>300</v>
      </c>
      <c r="AE64" s="44">
        <f t="shared" si="47"/>
        <v>300</v>
      </c>
      <c r="AF64" s="44">
        <f t="shared" si="47"/>
        <v>300</v>
      </c>
      <c r="AG64" s="44">
        <f t="shared" si="47"/>
        <v>1450</v>
      </c>
    </row>
    <row r="65" spans="1:33" s="23" customFormat="1" hidden="1" outlineLevel="2" x14ac:dyDescent="0.35">
      <c r="A65" s="3" t="s">
        <v>59</v>
      </c>
      <c r="B65" s="4">
        <v>-2522</v>
      </c>
      <c r="C65" s="4">
        <v>-2564</v>
      </c>
      <c r="D65" s="4">
        <v>3000</v>
      </c>
      <c r="E65" s="4">
        <v>3490</v>
      </c>
      <c r="F65" s="4">
        <v>3600</v>
      </c>
      <c r="G65" s="5">
        <v>741</v>
      </c>
      <c r="H65" s="5">
        <v>700</v>
      </c>
      <c r="I65" s="69">
        <f>Duett_MinSide[[#This Row],[Regnskap 2024]]-Duett_MinSide[[#This Row],[BUDSJETT 2025]]</f>
        <v>41</v>
      </c>
      <c r="J65" s="30">
        <v>50</v>
      </c>
      <c r="K65" s="30">
        <v>50</v>
      </c>
      <c r="L65" s="30">
        <v>50</v>
      </c>
      <c r="M65" s="30">
        <v>50</v>
      </c>
      <c r="N65" s="30">
        <v>50</v>
      </c>
      <c r="O65" s="30">
        <v>50</v>
      </c>
      <c r="P65" s="31">
        <v>50</v>
      </c>
      <c r="Q65" s="31">
        <v>50</v>
      </c>
      <c r="R65" s="31">
        <v>191.12</v>
      </c>
      <c r="S65" s="31"/>
      <c r="T65" s="31"/>
      <c r="U65" s="31"/>
      <c r="V65" s="45">
        <v>300</v>
      </c>
      <c r="W65" s="45">
        <v>300</v>
      </c>
      <c r="X65" s="45">
        <v>300</v>
      </c>
      <c r="Y65" s="45">
        <v>300</v>
      </c>
      <c r="Z65" s="45">
        <v>300</v>
      </c>
      <c r="AA65" s="45">
        <v>300</v>
      </c>
      <c r="AB65" s="45">
        <v>300</v>
      </c>
      <c r="AC65" s="45">
        <v>300</v>
      </c>
      <c r="AD65" s="45">
        <v>300</v>
      </c>
      <c r="AE65" s="45">
        <v>300</v>
      </c>
      <c r="AF65" s="45">
        <v>300</v>
      </c>
      <c r="AG65" s="45">
        <v>300</v>
      </c>
    </row>
    <row r="66" spans="1:33" s="23" customFormat="1" hidden="1" outlineLevel="2" x14ac:dyDescent="0.35">
      <c r="A66" s="3" t="s">
        <v>60</v>
      </c>
      <c r="B66" s="4">
        <v>-267</v>
      </c>
      <c r="C66" s="4">
        <v>-2707</v>
      </c>
      <c r="D66" s="4">
        <v>3000</v>
      </c>
      <c r="E66" s="4">
        <v>1861.7</v>
      </c>
      <c r="F66" s="4">
        <v>1700</v>
      </c>
      <c r="G66" s="36">
        <v>1725</v>
      </c>
      <c r="H66" s="36">
        <v>1700</v>
      </c>
      <c r="I66" s="68">
        <f>Duett_MinSide[[#This Row],[Regnskap 2024]]-Duett_MinSide[[#This Row],[BUDSJETT 2025]]</f>
        <v>25</v>
      </c>
      <c r="J66" s="30">
        <v>95.55</v>
      </c>
      <c r="K66" s="30">
        <v>91</v>
      </c>
      <c r="L66" s="30">
        <v>58.63</v>
      </c>
      <c r="M66" s="30">
        <v>634.24</v>
      </c>
      <c r="N66" s="30"/>
      <c r="O66" s="30">
        <v>22.75</v>
      </c>
      <c r="P66" s="31"/>
      <c r="Q66" s="31"/>
      <c r="R66" s="31">
        <v>45.5</v>
      </c>
      <c r="S66" s="31"/>
      <c r="T66" s="31"/>
      <c r="U66" s="31"/>
      <c r="V66" s="45"/>
      <c r="W66" s="45">
        <v>150</v>
      </c>
      <c r="X66" s="45">
        <v>50</v>
      </c>
      <c r="Y66" s="45">
        <v>500</v>
      </c>
      <c r="Z66" s="45"/>
      <c r="AA66" s="45"/>
      <c r="AB66" s="45"/>
      <c r="AC66" s="45"/>
      <c r="AD66" s="45"/>
      <c r="AE66" s="45"/>
      <c r="AF66" s="45"/>
      <c r="AG66" s="45">
        <v>1000</v>
      </c>
    </row>
    <row r="67" spans="1:33" s="23" customFormat="1" hidden="1" outlineLevel="2" x14ac:dyDescent="0.35">
      <c r="A67" s="3" t="s">
        <v>61</v>
      </c>
      <c r="B67" s="4"/>
      <c r="C67" s="4">
        <v>-193</v>
      </c>
      <c r="D67" s="4">
        <v>0</v>
      </c>
      <c r="E67" s="4">
        <v>221.24</v>
      </c>
      <c r="F67" s="4">
        <v>300</v>
      </c>
      <c r="G67" s="36">
        <v>197</v>
      </c>
      <c r="H67" s="36">
        <v>200</v>
      </c>
      <c r="I67" s="69">
        <f>Duett_MinSide[[#This Row],[Regnskap 2024]]-Duett_MinSide[[#This Row],[BUDSJETT 2025]]</f>
        <v>-3</v>
      </c>
      <c r="J67" s="30"/>
      <c r="K67" s="30"/>
      <c r="L67" s="30"/>
      <c r="M67" s="30">
        <v>101.3</v>
      </c>
      <c r="N67" s="30"/>
      <c r="O67" s="30"/>
      <c r="P67" s="31"/>
      <c r="Q67" s="31"/>
      <c r="R67" s="31"/>
      <c r="S67" s="31"/>
      <c r="T67" s="31"/>
      <c r="U67" s="31"/>
      <c r="V67" s="45"/>
      <c r="W67" s="45"/>
      <c r="X67" s="45"/>
      <c r="Y67" s="45">
        <v>150</v>
      </c>
      <c r="Z67" s="45"/>
      <c r="AA67" s="45"/>
      <c r="AB67" s="45"/>
      <c r="AC67" s="45"/>
      <c r="AD67" s="45"/>
      <c r="AE67" s="45"/>
      <c r="AF67" s="45"/>
      <c r="AG67" s="45">
        <v>150</v>
      </c>
    </row>
    <row r="68" spans="1:33" s="23" customFormat="1" hidden="1" outlineLevel="2" x14ac:dyDescent="0.35">
      <c r="A68" s="3" t="s">
        <v>62</v>
      </c>
      <c r="B68" s="4">
        <v>-3679</v>
      </c>
      <c r="C68" s="4">
        <v>-979</v>
      </c>
      <c r="D68" s="4">
        <v>1000</v>
      </c>
      <c r="E68" s="4">
        <v>989.04999999999927</v>
      </c>
      <c r="F68" s="4">
        <v>1000</v>
      </c>
      <c r="G68" s="36">
        <v>7199</v>
      </c>
      <c r="H68" s="36">
        <v>7200</v>
      </c>
      <c r="I68" s="68">
        <f>Duett_MinSide[[#This Row],[Regnskap 2024]]-Duett_MinSide[[#This Row],[BUDSJETT 2025]]</f>
        <v>-1</v>
      </c>
      <c r="J68" s="30"/>
      <c r="K68" s="30"/>
      <c r="L68" s="30">
        <v>491.45</v>
      </c>
      <c r="M68" s="30"/>
      <c r="N68" s="30"/>
      <c r="O68" s="30">
        <v>661.91</v>
      </c>
      <c r="P68" s="31"/>
      <c r="Q68" s="31"/>
      <c r="R68" s="31"/>
      <c r="S68" s="31"/>
      <c r="T68" s="31"/>
      <c r="U68" s="31"/>
      <c r="V68" s="45"/>
      <c r="W68" s="45"/>
      <c r="X68" s="45">
        <v>500</v>
      </c>
      <c r="Y68" s="45"/>
      <c r="Z68" s="45"/>
      <c r="AA68" s="45"/>
      <c r="AB68" s="45"/>
      <c r="AC68" s="45">
        <v>500</v>
      </c>
      <c r="AD68" s="45"/>
      <c r="AE68" s="45"/>
      <c r="AF68" s="45"/>
      <c r="AG68" s="45"/>
    </row>
    <row r="69" spans="1:33" s="22" customFormat="1" ht="18.5" x14ac:dyDescent="0.45">
      <c r="A69" s="20" t="s">
        <v>85</v>
      </c>
      <c r="B69" s="19">
        <f t="shared" ref="B69:E69" si="48">B23+B27+B39+B43</f>
        <v>-402450</v>
      </c>
      <c r="C69" s="19">
        <f t="shared" si="48"/>
        <v>-397107</v>
      </c>
      <c r="D69" s="19">
        <f t="shared" si="48"/>
        <v>430000</v>
      </c>
      <c r="E69" s="19">
        <f t="shared" si="48"/>
        <v>452590.3</v>
      </c>
      <c r="F69" s="19">
        <v>526120</v>
      </c>
      <c r="G69" s="19">
        <f>G23+G27+G39+G43</f>
        <v>515715.58999999997</v>
      </c>
      <c r="H69" s="19">
        <f>H23+H27+H39+H43</f>
        <v>454900</v>
      </c>
      <c r="I69" s="35">
        <f>Duett_MinSide[[#This Row],[Regnskap 2024]]-Duett_MinSide[[#This Row],[BUDSJETT 2025]]</f>
        <v>60815.589999999967</v>
      </c>
      <c r="J69" s="58">
        <f>J23+J27+J39+J43</f>
        <v>8690.7799999999988</v>
      </c>
      <c r="K69" s="58">
        <f t="shared" ref="K69:AF69" si="49">K23+K27+K39+K43</f>
        <v>26741</v>
      </c>
      <c r="L69" s="58">
        <f t="shared" si="49"/>
        <v>22763.83</v>
      </c>
      <c r="M69" s="58">
        <f t="shared" si="49"/>
        <v>149119.49000000002</v>
      </c>
      <c r="N69" s="58">
        <f t="shared" si="49"/>
        <v>3150</v>
      </c>
      <c r="O69" s="58">
        <f t="shared" si="49"/>
        <v>81475.66</v>
      </c>
      <c r="P69" s="58">
        <f t="shared" si="49"/>
        <v>9550</v>
      </c>
      <c r="Q69" s="58">
        <f t="shared" si="49"/>
        <v>11646</v>
      </c>
      <c r="R69" s="58">
        <f t="shared" si="49"/>
        <v>22264.62</v>
      </c>
      <c r="S69" s="58">
        <f t="shared" si="49"/>
        <v>12916</v>
      </c>
      <c r="T69" s="58">
        <f t="shared" si="49"/>
        <v>0</v>
      </c>
      <c r="U69" s="58">
        <f t="shared" si="49"/>
        <v>0</v>
      </c>
      <c r="V69" s="58">
        <f t="shared" si="49"/>
        <v>4460</v>
      </c>
      <c r="W69" s="58">
        <f t="shared" si="49"/>
        <v>24310</v>
      </c>
      <c r="X69" s="58">
        <f t="shared" si="49"/>
        <v>25660</v>
      </c>
      <c r="Y69" s="58">
        <f t="shared" si="49"/>
        <v>113110</v>
      </c>
      <c r="Z69" s="58">
        <f t="shared" si="49"/>
        <v>34460</v>
      </c>
      <c r="AA69" s="58">
        <f t="shared" si="49"/>
        <v>92660</v>
      </c>
      <c r="AB69" s="58">
        <f t="shared" si="49"/>
        <v>9660</v>
      </c>
      <c r="AC69" s="58">
        <f t="shared" si="49"/>
        <v>11760</v>
      </c>
      <c r="AD69" s="58">
        <f t="shared" si="49"/>
        <v>14260</v>
      </c>
      <c r="AE69" s="58">
        <f t="shared" si="49"/>
        <v>99660</v>
      </c>
      <c r="AF69" s="58">
        <f t="shared" si="49"/>
        <v>12660</v>
      </c>
      <c r="AG69" s="58">
        <f>AG23+AG27+AG39+AG43</f>
        <v>105810</v>
      </c>
    </row>
    <row r="70" spans="1:33" s="22" customFormat="1" ht="18.5" x14ac:dyDescent="0.45">
      <c r="A70" s="20" t="s">
        <v>63</v>
      </c>
      <c r="B70" s="18">
        <v>-17861</v>
      </c>
      <c r="C70" s="18">
        <v>57895</v>
      </c>
      <c r="D70" s="19">
        <f>D22-D69</f>
        <v>0</v>
      </c>
      <c r="E70" s="19">
        <f>E22-E69</f>
        <v>21844.049999999988</v>
      </c>
      <c r="F70" s="19">
        <v>16380</v>
      </c>
      <c r="G70" s="59">
        <f>G22-G69</f>
        <v>-54322.589999999967</v>
      </c>
      <c r="H70" s="79">
        <f>H22-H69</f>
        <v>76600</v>
      </c>
      <c r="I70" s="35">
        <f>Duett_MinSide[[#This Row],[Regnskap 2024]]-Duett_MinSide[[#This Row],[BUDSJETT 2025]]</f>
        <v>-130922.58999999997</v>
      </c>
      <c r="J70" s="58">
        <f>J22-J69</f>
        <v>9611.6700000000019</v>
      </c>
      <c r="K70" s="60">
        <f t="shared" ref="K70:AG70" si="50">K22-K69</f>
        <v>-25691</v>
      </c>
      <c r="L70" s="60">
        <f t="shared" si="50"/>
        <v>-3113.8300000000017</v>
      </c>
      <c r="M70" s="60">
        <f t="shared" si="50"/>
        <v>-26388.49000000002</v>
      </c>
      <c r="N70" s="58">
        <f t="shared" si="50"/>
        <v>-2627.14</v>
      </c>
      <c r="O70" s="60">
        <f t="shared" si="50"/>
        <v>-46775.66</v>
      </c>
      <c r="P70" s="58">
        <f t="shared" si="50"/>
        <v>-9550</v>
      </c>
      <c r="Q70" s="58">
        <f t="shared" si="50"/>
        <v>-11646</v>
      </c>
      <c r="R70" s="58">
        <f t="shared" si="50"/>
        <v>-17364.62</v>
      </c>
      <c r="S70" s="58">
        <f t="shared" si="50"/>
        <v>-12916</v>
      </c>
      <c r="T70" s="58">
        <f t="shared" si="50"/>
        <v>0</v>
      </c>
      <c r="U70" s="58">
        <f t="shared" si="50"/>
        <v>0</v>
      </c>
      <c r="V70" s="58">
        <f t="shared" si="50"/>
        <v>-4460</v>
      </c>
      <c r="W70" s="58">
        <f t="shared" si="50"/>
        <v>35690</v>
      </c>
      <c r="X70" s="58">
        <f t="shared" si="50"/>
        <v>39340</v>
      </c>
      <c r="Y70" s="58">
        <f t="shared" si="50"/>
        <v>-13610</v>
      </c>
      <c r="Z70" s="58">
        <f t="shared" si="50"/>
        <v>-34460</v>
      </c>
      <c r="AA70" s="58">
        <f t="shared" si="50"/>
        <v>-57660</v>
      </c>
      <c r="AB70" s="58">
        <f t="shared" si="50"/>
        <v>-9660</v>
      </c>
      <c r="AC70" s="58">
        <f t="shared" si="50"/>
        <v>-11760</v>
      </c>
      <c r="AD70" s="58">
        <f t="shared" si="50"/>
        <v>-14260</v>
      </c>
      <c r="AE70" s="58">
        <f t="shared" si="50"/>
        <v>-89660</v>
      </c>
      <c r="AF70" s="58">
        <f t="shared" si="50"/>
        <v>12340</v>
      </c>
      <c r="AG70" s="58">
        <f t="shared" si="50"/>
        <v>142190</v>
      </c>
    </row>
    <row r="71" spans="1:33" collapsed="1" x14ac:dyDescent="0.35">
      <c r="A71" s="16" t="s">
        <v>64</v>
      </c>
      <c r="B71" s="17">
        <v>-73</v>
      </c>
      <c r="C71" s="17"/>
      <c r="D71" s="17"/>
      <c r="E71" s="17">
        <v>0</v>
      </c>
      <c r="F71" s="17">
        <v>0</v>
      </c>
      <c r="G71" s="48">
        <f>SUM(Duett_MinSide[[#This Row],[jan]:[des]])</f>
        <v>0</v>
      </c>
      <c r="H71" s="48">
        <f>SUM(Duett_MinSide[[#This Row],[jan]:[des]])</f>
        <v>0</v>
      </c>
      <c r="I71" s="34">
        <f>Duett_MinSide[[#This Row],[Regnskap 2024]]-Duett_MinSide[[#This Row],[BUDSJETT 2025]]</f>
        <v>0</v>
      </c>
      <c r="J71" s="48"/>
      <c r="K71" s="48"/>
      <c r="L71" s="48"/>
      <c r="M71" s="48"/>
      <c r="N71" s="48"/>
      <c r="O71" s="48"/>
      <c r="P71" s="48">
        <f t="shared" ref="P71:P76" si="51">SUM(P72:P77)</f>
        <v>0</v>
      </c>
      <c r="Q71" s="48">
        <f t="shared" ref="Q71:Q76" si="52">SUM(Q72:Q77)</f>
        <v>0</v>
      </c>
      <c r="R71" s="48">
        <f t="shared" ref="R71:R76" si="53">SUM(R72:R77)</f>
        <v>0</v>
      </c>
      <c r="S71" s="48">
        <f t="shared" ref="S71:S76" si="54">SUM(S72:S77)</f>
        <v>0</v>
      </c>
      <c r="T71" s="48">
        <f t="shared" ref="T71:T76" si="55">SUM(T72:T77)</f>
        <v>0</v>
      </c>
      <c r="U71" s="48">
        <f t="shared" ref="U71:U76" si="56">SUM(U72:U77)</f>
        <v>0</v>
      </c>
      <c r="V71" s="48">
        <f>V72</f>
        <v>0</v>
      </c>
      <c r="W71" s="48">
        <f t="shared" ref="W71:AG71" si="57">W72</f>
        <v>0</v>
      </c>
      <c r="X71" s="48">
        <f t="shared" si="57"/>
        <v>0</v>
      </c>
      <c r="Y71" s="48">
        <f t="shared" si="57"/>
        <v>0</v>
      </c>
      <c r="Z71" s="48">
        <f t="shared" si="57"/>
        <v>0</v>
      </c>
      <c r="AA71" s="48">
        <f t="shared" si="57"/>
        <v>0</v>
      </c>
      <c r="AB71" s="48">
        <f t="shared" si="57"/>
        <v>0</v>
      </c>
      <c r="AC71" s="48">
        <f t="shared" si="57"/>
        <v>0</v>
      </c>
      <c r="AD71" s="48">
        <f t="shared" si="57"/>
        <v>0</v>
      </c>
      <c r="AE71" s="48">
        <f t="shared" si="57"/>
        <v>0</v>
      </c>
      <c r="AF71" s="48">
        <f t="shared" si="57"/>
        <v>0</v>
      </c>
      <c r="AG71" s="48">
        <f t="shared" si="57"/>
        <v>0</v>
      </c>
    </row>
    <row r="72" spans="1:33" hidden="1" outlineLevel="1" x14ac:dyDescent="0.35">
      <c r="A72" s="10" t="s">
        <v>64</v>
      </c>
      <c r="B72" s="11">
        <v>-73</v>
      </c>
      <c r="C72" s="11"/>
      <c r="D72" s="11"/>
      <c r="E72" s="11">
        <v>0</v>
      </c>
      <c r="F72" s="11">
        <v>0</v>
      </c>
      <c r="G72" s="44">
        <f>SUM(Duett_MinSide[[#This Row],[jan]:[des]])</f>
        <v>0</v>
      </c>
      <c r="H72" s="44">
        <f>SUM(Duett_MinSide[[#This Row],[jan]:[des]])</f>
        <v>0</v>
      </c>
      <c r="I72" s="67">
        <f>Duett_MinSide[[#This Row],[Regnskap 2024]]-Duett_MinSide[[#This Row],[BUDSJETT 2025]]</f>
        <v>0</v>
      </c>
      <c r="J72" s="44"/>
      <c r="K72" s="44"/>
      <c r="L72" s="44"/>
      <c r="M72" s="44"/>
      <c r="N72" s="44"/>
      <c r="O72" s="44"/>
      <c r="P72" s="44">
        <f t="shared" si="51"/>
        <v>0</v>
      </c>
      <c r="Q72" s="44">
        <f t="shared" si="52"/>
        <v>0</v>
      </c>
      <c r="R72" s="44">
        <f t="shared" si="53"/>
        <v>0</v>
      </c>
      <c r="S72" s="44">
        <f t="shared" si="54"/>
        <v>0</v>
      </c>
      <c r="T72" s="44">
        <f t="shared" si="55"/>
        <v>0</v>
      </c>
      <c r="U72" s="44">
        <f t="shared" si="56"/>
        <v>0</v>
      </c>
      <c r="V72" s="44">
        <f>V73</f>
        <v>0</v>
      </c>
      <c r="W72" s="44">
        <f t="shared" ref="W72:AG72" si="58">W73</f>
        <v>0</v>
      </c>
      <c r="X72" s="44">
        <f t="shared" si="58"/>
        <v>0</v>
      </c>
      <c r="Y72" s="44">
        <f t="shared" si="58"/>
        <v>0</v>
      </c>
      <c r="Z72" s="44">
        <f t="shared" si="58"/>
        <v>0</v>
      </c>
      <c r="AA72" s="44">
        <f t="shared" si="58"/>
        <v>0</v>
      </c>
      <c r="AB72" s="44">
        <f t="shared" si="58"/>
        <v>0</v>
      </c>
      <c r="AC72" s="44">
        <f t="shared" si="58"/>
        <v>0</v>
      </c>
      <c r="AD72" s="44">
        <f t="shared" si="58"/>
        <v>0</v>
      </c>
      <c r="AE72" s="44">
        <f t="shared" si="58"/>
        <v>0</v>
      </c>
      <c r="AF72" s="44">
        <f t="shared" si="58"/>
        <v>0</v>
      </c>
      <c r="AG72" s="44">
        <f t="shared" si="58"/>
        <v>0</v>
      </c>
    </row>
    <row r="73" spans="1:33" s="23" customFormat="1" hidden="1" outlineLevel="2" x14ac:dyDescent="0.35">
      <c r="A73" s="3" t="s">
        <v>65</v>
      </c>
      <c r="B73" s="4">
        <v>-73</v>
      </c>
      <c r="C73" s="4"/>
      <c r="D73" s="4"/>
      <c r="E73" s="4">
        <v>0</v>
      </c>
      <c r="F73" s="4">
        <v>0</v>
      </c>
      <c r="G73" s="50">
        <f>SUM(Duett_MinSide[[#This Row],[jan]:[des]])</f>
        <v>0</v>
      </c>
      <c r="H73" s="50">
        <f>SUM(Duett_MinSide[[#This Row],[jan]:[des]])</f>
        <v>0</v>
      </c>
      <c r="I73" s="69">
        <f>Duett_MinSide[[#This Row],[Regnskap 2024]]-Duett_MinSide[[#This Row],[BUDSJETT 2025]]</f>
        <v>0</v>
      </c>
      <c r="J73" s="51"/>
      <c r="K73" s="51"/>
      <c r="L73" s="51"/>
      <c r="M73" s="51"/>
      <c r="N73" s="51"/>
      <c r="O73" s="51"/>
      <c r="P73" s="52">
        <f t="shared" si="51"/>
        <v>0</v>
      </c>
      <c r="Q73" s="52">
        <f t="shared" si="52"/>
        <v>0</v>
      </c>
      <c r="R73" s="52">
        <f t="shared" si="53"/>
        <v>0</v>
      </c>
      <c r="S73" s="52">
        <f t="shared" si="54"/>
        <v>0</v>
      </c>
      <c r="T73" s="52">
        <f t="shared" si="55"/>
        <v>0</v>
      </c>
      <c r="U73" s="52">
        <f t="shared" si="56"/>
        <v>0</v>
      </c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</row>
    <row r="74" spans="1:33" x14ac:dyDescent="0.35">
      <c r="A74" t="s">
        <v>66</v>
      </c>
      <c r="B74" s="1">
        <v>-17935</v>
      </c>
      <c r="C74" s="1">
        <v>57895</v>
      </c>
      <c r="E74" s="1">
        <f>E70</f>
        <v>21844.049999999988</v>
      </c>
      <c r="F74" s="1">
        <v>-18620</v>
      </c>
      <c r="G74" s="2">
        <f>SUM(Duett_MinSide[[#This Row],[jan]:[des]])</f>
        <v>0</v>
      </c>
      <c r="H74" s="2">
        <f>SUM(Duett_MinSide[[#This Row],[jan]:[des]])</f>
        <v>0</v>
      </c>
      <c r="I74" s="68">
        <f>Duett_MinSide[[#This Row],[Regnskap 2024]]-Duett_MinSide[[#This Row],[BUDSJETT 2025]]</f>
        <v>0</v>
      </c>
      <c r="J74" s="32"/>
      <c r="K74" s="32"/>
      <c r="L74" s="32"/>
      <c r="M74" s="32"/>
      <c r="N74" s="32"/>
      <c r="O74" s="32"/>
      <c r="P74" s="53">
        <f t="shared" si="51"/>
        <v>0</v>
      </c>
      <c r="Q74" s="53">
        <f t="shared" si="52"/>
        <v>0</v>
      </c>
      <c r="R74" s="53">
        <f t="shared" si="53"/>
        <v>0</v>
      </c>
      <c r="S74" s="53">
        <f t="shared" si="54"/>
        <v>0</v>
      </c>
      <c r="T74" s="53">
        <f t="shared" si="55"/>
        <v>0</v>
      </c>
      <c r="U74" s="53">
        <f t="shared" si="56"/>
        <v>0</v>
      </c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</row>
    <row r="75" spans="1:33" s="6" customFormat="1" x14ac:dyDescent="0.35">
      <c r="A75" s="7" t="s">
        <v>67</v>
      </c>
      <c r="B75" s="8">
        <v>-17935</v>
      </c>
      <c r="C75" s="8">
        <v>57895</v>
      </c>
      <c r="D75" s="8"/>
      <c r="E75" s="8">
        <f>E74</f>
        <v>21844.049999999988</v>
      </c>
      <c r="F75" s="8">
        <v>16380</v>
      </c>
      <c r="G75" s="9">
        <f>SUM(Duett_MinSide[[#This Row],[jan]:[des]])</f>
        <v>0</v>
      </c>
      <c r="H75" s="9">
        <f>SUM(Duett_MinSide[[#This Row],[jan]:[des]])</f>
        <v>0</v>
      </c>
      <c r="I75" s="35">
        <f>Duett_MinSide[[#This Row],[Regnskap 2024]]-Duett_MinSide[[#This Row],[BUDSJETT 2025]]</f>
        <v>0</v>
      </c>
      <c r="J75" s="33"/>
      <c r="K75" s="33"/>
      <c r="L75" s="33"/>
      <c r="M75" s="33"/>
      <c r="N75" s="33"/>
      <c r="O75" s="33"/>
      <c r="P75" s="54">
        <f t="shared" si="51"/>
        <v>0</v>
      </c>
      <c r="Q75" s="54">
        <f t="shared" si="52"/>
        <v>0</v>
      </c>
      <c r="R75" s="54">
        <f t="shared" si="53"/>
        <v>0</v>
      </c>
      <c r="S75" s="54">
        <f t="shared" si="54"/>
        <v>0</v>
      </c>
      <c r="T75" s="54">
        <f t="shared" si="55"/>
        <v>0</v>
      </c>
      <c r="U75" s="54">
        <f t="shared" si="56"/>
        <v>0</v>
      </c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</row>
    <row r="76" spans="1:33" collapsed="1" x14ac:dyDescent="0.35">
      <c r="A76" s="16" t="s">
        <v>68</v>
      </c>
      <c r="B76" s="17">
        <v>17935</v>
      </c>
      <c r="C76" s="17"/>
      <c r="D76" s="17"/>
      <c r="E76" s="17">
        <v>0</v>
      </c>
      <c r="F76" s="17">
        <v>0</v>
      </c>
      <c r="G76" s="21">
        <f>SUM(Duett_MinSide[[#This Row],[jan]:[des]])</f>
        <v>0</v>
      </c>
      <c r="H76" s="21">
        <f>SUM(Duett_MinSide[[#This Row],[jan]:[des]])</f>
        <v>0</v>
      </c>
      <c r="I76" s="34">
        <f>Duett_MinSide[[#This Row],[Regnskap 2024]]-Duett_MinSide[[#This Row],[BUDSJETT 2025]]</f>
        <v>0</v>
      </c>
      <c r="J76" s="21"/>
      <c r="K76" s="21"/>
      <c r="L76" s="21"/>
      <c r="M76" s="21"/>
      <c r="N76" s="21"/>
      <c r="O76" s="21"/>
      <c r="P76" s="21">
        <f t="shared" si="51"/>
        <v>0</v>
      </c>
      <c r="Q76" s="21">
        <f t="shared" si="52"/>
        <v>0</v>
      </c>
      <c r="R76" s="21">
        <f t="shared" si="53"/>
        <v>0</v>
      </c>
      <c r="S76" s="21">
        <f t="shared" si="54"/>
        <v>0</v>
      </c>
      <c r="T76" s="21">
        <f t="shared" si="55"/>
        <v>0</v>
      </c>
      <c r="U76" s="21">
        <f t="shared" si="56"/>
        <v>0</v>
      </c>
      <c r="V76" s="48">
        <f>V77</f>
        <v>0</v>
      </c>
      <c r="W76" s="48">
        <f t="shared" ref="W76:AG76" si="59">W77</f>
        <v>0</v>
      </c>
      <c r="X76" s="48">
        <f>X77</f>
        <v>0</v>
      </c>
      <c r="Y76" s="48">
        <f t="shared" si="59"/>
        <v>0</v>
      </c>
      <c r="Z76" s="48">
        <f t="shared" si="59"/>
        <v>0</v>
      </c>
      <c r="AA76" s="48">
        <f t="shared" si="59"/>
        <v>0</v>
      </c>
      <c r="AB76" s="48">
        <f t="shared" si="59"/>
        <v>0</v>
      </c>
      <c r="AC76" s="48">
        <f t="shared" si="59"/>
        <v>0</v>
      </c>
      <c r="AD76" s="48">
        <f t="shared" si="59"/>
        <v>0</v>
      </c>
      <c r="AE76" s="48">
        <f t="shared" si="59"/>
        <v>0</v>
      </c>
      <c r="AF76" s="48">
        <f t="shared" si="59"/>
        <v>0</v>
      </c>
      <c r="AG76" s="48">
        <f t="shared" si="59"/>
        <v>0</v>
      </c>
    </row>
    <row r="77" spans="1:33" hidden="1" outlineLevel="1" x14ac:dyDescent="0.35">
      <c r="A77" s="10" t="s">
        <v>69</v>
      </c>
      <c r="B77" s="11">
        <v>17935</v>
      </c>
      <c r="C77" s="11"/>
      <c r="D77" s="11"/>
      <c r="E77" s="11">
        <v>0</v>
      </c>
      <c r="F77" s="11">
        <v>0</v>
      </c>
      <c r="G77" s="12">
        <f>SUM(Duett_MinSide[[#This Row],[jan]:[des]])</f>
        <v>0</v>
      </c>
      <c r="H77" s="12">
        <f>SUM(Duett_MinSide[[#This Row],[jan]:[des]])</f>
        <v>0</v>
      </c>
      <c r="I77" s="67">
        <f>Duett_MinSide[[#This Row],[Regnskap 2024]]-Duett_MinSide[[#This Row],[BUDSJETT 2025]]</f>
        <v>0</v>
      </c>
      <c r="J77" s="12"/>
      <c r="K77" s="12"/>
      <c r="L77" s="12"/>
      <c r="M77" s="12"/>
      <c r="N77" s="12"/>
      <c r="O77" s="12"/>
      <c r="P77" s="12">
        <f t="shared" ref="P77:U79" si="60">SUM(P78:P82)</f>
        <v>0</v>
      </c>
      <c r="Q77" s="12">
        <f t="shared" si="60"/>
        <v>0</v>
      </c>
      <c r="R77" s="12">
        <f t="shared" si="60"/>
        <v>0</v>
      </c>
      <c r="S77" s="12">
        <f t="shared" si="60"/>
        <v>0</v>
      </c>
      <c r="T77" s="12">
        <f t="shared" si="60"/>
        <v>0</v>
      </c>
      <c r="U77" s="12">
        <f t="shared" si="60"/>
        <v>0</v>
      </c>
      <c r="V77" s="42">
        <f>V78</f>
        <v>0</v>
      </c>
      <c r="W77" s="42">
        <f t="shared" ref="W77:AG77" si="61">W78</f>
        <v>0</v>
      </c>
      <c r="X77" s="42">
        <f>X78</f>
        <v>0</v>
      </c>
      <c r="Y77" s="42">
        <f t="shared" si="61"/>
        <v>0</v>
      </c>
      <c r="Z77" s="42">
        <f t="shared" si="61"/>
        <v>0</v>
      </c>
      <c r="AA77" s="42">
        <f t="shared" si="61"/>
        <v>0</v>
      </c>
      <c r="AB77" s="42">
        <f t="shared" si="61"/>
        <v>0</v>
      </c>
      <c r="AC77" s="42">
        <f t="shared" si="61"/>
        <v>0</v>
      </c>
      <c r="AD77" s="42">
        <f t="shared" si="61"/>
        <v>0</v>
      </c>
      <c r="AE77" s="42">
        <f t="shared" si="61"/>
        <v>0</v>
      </c>
      <c r="AF77" s="42">
        <f t="shared" si="61"/>
        <v>0</v>
      </c>
      <c r="AG77" s="42">
        <f t="shared" si="61"/>
        <v>0</v>
      </c>
    </row>
    <row r="78" spans="1:33" s="23" customFormat="1" hidden="1" outlineLevel="2" x14ac:dyDescent="0.35">
      <c r="A78" s="3" t="s">
        <v>70</v>
      </c>
      <c r="B78" s="4">
        <v>17935</v>
      </c>
      <c r="C78" s="4"/>
      <c r="D78" s="4"/>
      <c r="E78" s="4">
        <v>0</v>
      </c>
      <c r="F78" s="4">
        <v>0</v>
      </c>
      <c r="G78" s="5">
        <f>SUM(Duett_MinSide[[#This Row],[jan]:[des]])</f>
        <v>0</v>
      </c>
      <c r="H78" s="5">
        <f>SUM(Duett_MinSide[[#This Row],[jan]:[des]])</f>
        <v>0</v>
      </c>
      <c r="I78" s="68">
        <f>Duett_MinSide[[#This Row],[Regnskap 2024]]-Duett_MinSide[[#This Row],[BUDSJETT 2025]]</f>
        <v>0</v>
      </c>
      <c r="J78" s="30"/>
      <c r="K78" s="30"/>
      <c r="L78" s="30"/>
      <c r="M78" s="30"/>
      <c r="N78" s="30"/>
      <c r="O78" s="30"/>
      <c r="P78" s="31">
        <f t="shared" si="60"/>
        <v>0</v>
      </c>
      <c r="Q78" s="31">
        <f t="shared" si="60"/>
        <v>0</v>
      </c>
      <c r="R78" s="31">
        <f t="shared" si="60"/>
        <v>0</v>
      </c>
      <c r="S78" s="31">
        <f t="shared" si="60"/>
        <v>0</v>
      </c>
      <c r="T78" s="31">
        <f t="shared" si="60"/>
        <v>0</v>
      </c>
      <c r="U78" s="31">
        <f t="shared" si="60"/>
        <v>0</v>
      </c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x14ac:dyDescent="0.35">
      <c r="A79" t="s">
        <v>71</v>
      </c>
      <c r="B79" s="1">
        <v>17935</v>
      </c>
      <c r="E79" s="1">
        <v>0</v>
      </c>
      <c r="F79" s="1">
        <v>0</v>
      </c>
      <c r="G79" s="2">
        <f>SUM(Duett_MinSide[[#This Row],[jan]:[des]])</f>
        <v>0</v>
      </c>
      <c r="H79" s="2">
        <f>SUM(Duett_MinSide[[#This Row],[jan]:[des]])</f>
        <v>0</v>
      </c>
      <c r="I79" s="68">
        <f>Duett_MinSide[[#This Row],[Regnskap 2024]]-Duett_MinSide[[#This Row],[BUDSJETT 2025]]</f>
        <v>0</v>
      </c>
      <c r="J79" s="32"/>
      <c r="K79" s="32"/>
      <c r="L79" s="32"/>
      <c r="M79" s="32"/>
      <c r="N79" s="32"/>
      <c r="O79" s="32"/>
      <c r="P79" s="53">
        <f t="shared" si="60"/>
        <v>0</v>
      </c>
      <c r="Q79" s="53">
        <f t="shared" si="60"/>
        <v>0</v>
      </c>
      <c r="R79" s="53">
        <f t="shared" si="60"/>
        <v>0</v>
      </c>
      <c r="S79" s="53">
        <f t="shared" si="60"/>
        <v>0</v>
      </c>
      <c r="T79" s="53">
        <f t="shared" si="60"/>
        <v>0</v>
      </c>
      <c r="U79" s="53">
        <f t="shared" si="60"/>
        <v>0</v>
      </c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</row>
    <row r="82" spans="1:5" x14ac:dyDescent="0.35">
      <c r="A82" s="64" t="s">
        <v>107</v>
      </c>
    </row>
    <row r="83" spans="1:5" x14ac:dyDescent="0.35">
      <c r="A83" s="41">
        <v>50000</v>
      </c>
      <c r="B83" s="41"/>
      <c r="E83" s="62" t="s">
        <v>115</v>
      </c>
    </row>
    <row r="84" spans="1:5" ht="15" thickBot="1" x14ac:dyDescent="0.4">
      <c r="A84" s="65" t="s">
        <v>123</v>
      </c>
      <c r="B84" s="41"/>
      <c r="E84" s="66" t="s">
        <v>124</v>
      </c>
    </row>
    <row r="85" spans="1:5" ht="15" thickTop="1" x14ac:dyDescent="0.35"/>
    <row r="87" spans="1:5" x14ac:dyDescent="0.35">
      <c r="A87" s="61">
        <v>70000</v>
      </c>
      <c r="B87" s="41"/>
      <c r="E87" s="41" t="s">
        <v>108</v>
      </c>
    </row>
    <row r="88" spans="1:5" x14ac:dyDescent="0.35">
      <c r="A88" s="6"/>
      <c r="E88" s="62" t="s">
        <v>109</v>
      </c>
    </row>
    <row r="89" spans="1:5" x14ac:dyDescent="0.35">
      <c r="E89" s="62" t="s">
        <v>122</v>
      </c>
    </row>
    <row r="90" spans="1:5" x14ac:dyDescent="0.35">
      <c r="E90" s="62" t="s">
        <v>117</v>
      </c>
    </row>
    <row r="91" spans="1:5" x14ac:dyDescent="0.35">
      <c r="E91" s="62" t="s">
        <v>119</v>
      </c>
    </row>
    <row r="93" spans="1:5" x14ac:dyDescent="0.35">
      <c r="A93" s="6" t="s">
        <v>113</v>
      </c>
    </row>
    <row r="94" spans="1:5" x14ac:dyDescent="0.35">
      <c r="A94">
        <v>70000</v>
      </c>
      <c r="E94" s="1" t="s">
        <v>114</v>
      </c>
    </row>
    <row r="95" spans="1:5" x14ac:dyDescent="0.35">
      <c r="A95" s="25">
        <v>15000</v>
      </c>
      <c r="B95" s="25"/>
      <c r="C95" s="63"/>
      <c r="D95" s="63"/>
      <c r="E95" s="63" t="s">
        <v>110</v>
      </c>
    </row>
    <row r="96" spans="1:5" x14ac:dyDescent="0.35">
      <c r="E96" s="63" t="s">
        <v>116</v>
      </c>
    </row>
    <row r="97" spans="1:7" x14ac:dyDescent="0.35">
      <c r="E97" s="63" t="s">
        <v>126</v>
      </c>
    </row>
    <row r="98" spans="1:7" x14ac:dyDescent="0.35">
      <c r="E98" s="1" t="s">
        <v>118</v>
      </c>
    </row>
    <row r="99" spans="1:7" x14ac:dyDescent="0.35">
      <c r="A99" s="25">
        <v>5000</v>
      </c>
      <c r="B99" s="25"/>
      <c r="C99" s="63"/>
      <c r="D99" s="63"/>
      <c r="E99" s="63" t="s">
        <v>125</v>
      </c>
    </row>
    <row r="100" spans="1:7" x14ac:dyDescent="0.35">
      <c r="F100" s="63"/>
      <c r="G100" s="45"/>
    </row>
  </sheetData>
  <mergeCells count="2">
    <mergeCell ref="J1:U1"/>
    <mergeCell ref="V1:AG1"/>
  </mergeCells>
  <phoneticPr fontId="4" type="noConversion"/>
  <pageMargins left="0.7" right="0.7" top="0.75" bottom="0.75" header="0.3" footer="0.3"/>
  <pageSetup paperSize="8" scale="63" fitToHeight="0" orientation="landscape" r:id="rId1"/>
  <ignoredErrors>
    <ignoredError sqref="P3" calculatedColum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EAA6-D2B4-45B8-B5FC-5D1D99A415B9}">
  <dimension ref="A1"/>
  <sheetViews>
    <sheetView workbookViewId="0">
      <selection activeCell="E9" sqref="E9:F12"/>
    </sheetView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 BUDSJETT</vt:lpstr>
      <vt:lpstr>Ark1</vt:lpstr>
    </vt:vector>
  </TitlesOfParts>
  <Company>Røros Idrettslag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Duett</dc:creator>
  <cp:lastModifiedBy>Gunhild Sun Bellsli</cp:lastModifiedBy>
  <cp:lastPrinted>2023-10-16T16:54:29Z</cp:lastPrinted>
  <dcterms:created xsi:type="dcterms:W3CDTF">2023-01-18T14:43:37Z</dcterms:created>
  <dcterms:modified xsi:type="dcterms:W3CDTF">2025-02-27T18:58:02Z</dcterms:modified>
</cp:coreProperties>
</file>