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ikogr\AppData\Local\Temp\OneNote\16.0\Exported\{7FF8D034-A1BD-4CBB-8784-0F80A80BF2A1}\NT\1\"/>
    </mc:Choice>
  </mc:AlternateContent>
  <xr:revisionPtr revIDLastSave="0" documentId="13_ncr:1_{E16B5D38-14F5-4ACA-8464-99BDF83F8A2A}" xr6:coauthVersionLast="47" xr6:coauthVersionMax="47" xr10:uidLastSave="{00000000-0000-0000-0000-000000000000}"/>
  <bookViews>
    <workbookView xWindow="-110" yWindow="-110" windowWidth="25820" windowHeight="15500" firstSheet="6" activeTab="13" xr2:uid="{00000000-000D-0000-FFFF-FFFF00000000}"/>
  </bookViews>
  <sheets>
    <sheet name="Avd-oversikt" sheetId="4" r:id="rId1"/>
    <sheet name="0) Sum Røros IL" sheetId="14" r:id="rId2"/>
    <sheet name="1) Felles drift" sheetId="2" r:id="rId3"/>
    <sheet name="2) Idrettsskolen" sheetId="3" r:id="rId4"/>
    <sheet name="3) Skistuggu" sheetId="5" r:id="rId5"/>
    <sheet name="4) Fotball" sheetId="6" r:id="rId6"/>
    <sheet name="5) Jenterittet" sheetId="15" r:id="rId7"/>
    <sheet name="6) Håndball" sheetId="8" r:id="rId8"/>
    <sheet name="7) Orientering" sheetId="1" r:id="rId9"/>
    <sheet name="8) Ski" sheetId="9" r:id="rId10"/>
    <sheet name="9) Skiskyting" sheetId="10" r:id="rId11"/>
    <sheet name="10) Sykkel" sheetId="11" r:id="rId12"/>
    <sheet name="11) Turn" sheetId="12" r:id="rId13"/>
    <sheet name="12) Volleyball" sheetId="17" r:id="rId14"/>
    <sheet name="Ark1" sheetId="16" r:id="rId15"/>
  </sheets>
  <definedNames>
    <definedName name="Print_Area" localSheetId="1">'0) Sum Røros IL'!$A$1:$M$38</definedName>
    <definedName name="Print_Area" localSheetId="3">'2) Idrettsskolen'!$A$1:$G$48</definedName>
    <definedName name="Print_Area" localSheetId="4">'3) Skistuggu'!$A$1:$F$48</definedName>
    <definedName name="Print_Area" localSheetId="6">'5) Jenterittet'!$A$1:$G$48</definedName>
    <definedName name="Print_Area" localSheetId="7">'6) Håndball'!$A$1:$N$86</definedName>
    <definedName name="Print_Area" localSheetId="8">'7) Orientering'!$A$1:$G$58</definedName>
    <definedName name="Print_Area" localSheetId="9">'8) Ski'!$A$1:$G$115</definedName>
    <definedName name="Print_Area" localSheetId="10">'9) Skiskyting'!$A$1:$G$65</definedName>
    <definedName name="Print_Titles" localSheetId="2">'1) Felles drift'!$4:$5</definedName>
    <definedName name="Print_Titles" localSheetId="11">'10) Sykkel'!$4:$5</definedName>
    <definedName name="Print_Titles" localSheetId="7">'6) Håndball'!$4:$4</definedName>
    <definedName name="Print_Titles" localSheetId="8">'7) Orientering'!$4:$5</definedName>
    <definedName name="Print_Titles" localSheetId="9">'8) Ski'!$4:$5</definedName>
    <definedName name="Print_Titles" localSheetId="10">'9) Skiskyting'!$4:$5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7" l="1"/>
  <c r="O69" i="17" s="1"/>
  <c r="O60" i="17"/>
  <c r="O58" i="17"/>
  <c r="O18" i="17"/>
  <c r="N67" i="17"/>
  <c r="N54" i="17"/>
  <c r="N58" i="17" s="1"/>
  <c r="N21" i="17"/>
  <c r="N20" i="17"/>
  <c r="N22" i="17" s="1"/>
  <c r="N18" i="17"/>
  <c r="M7" i="17"/>
  <c r="L67" i="17"/>
  <c r="L54" i="17"/>
  <c r="L58" i="17" s="1"/>
  <c r="L21" i="17"/>
  <c r="L20" i="17"/>
  <c r="L15" i="17"/>
  <c r="L18" i="17" s="1"/>
  <c r="M67" i="17"/>
  <c r="M54" i="17"/>
  <c r="M58" i="17" s="1"/>
  <c r="M21" i="17"/>
  <c r="M20" i="17"/>
  <c r="M15" i="17"/>
  <c r="K67" i="17"/>
  <c r="K54" i="17"/>
  <c r="K58" i="17" s="1"/>
  <c r="K21" i="17"/>
  <c r="K20" i="17"/>
  <c r="K15" i="17"/>
  <c r="K18" i="17" s="1"/>
  <c r="J67" i="17"/>
  <c r="J54" i="17"/>
  <c r="J58" i="17" s="1"/>
  <c r="J21" i="17"/>
  <c r="J20" i="17"/>
  <c r="J15" i="17"/>
  <c r="J18" i="17" s="1"/>
  <c r="L22" i="17" l="1"/>
  <c r="N60" i="17"/>
  <c r="N62" i="17" s="1"/>
  <c r="N69" i="17" s="1"/>
  <c r="L60" i="17"/>
  <c r="L62" i="17" s="1"/>
  <c r="L69" i="17" s="1"/>
  <c r="M18" i="17"/>
  <c r="J22" i="17"/>
  <c r="J60" i="17" s="1"/>
  <c r="J62" i="17" s="1"/>
  <c r="J69" i="17" s="1"/>
  <c r="M22" i="17"/>
  <c r="M60" i="17" s="1"/>
  <c r="K22" i="17"/>
  <c r="K60" i="17" s="1"/>
  <c r="K62" i="17" s="1"/>
  <c r="K69" i="17" s="1"/>
  <c r="I67" i="17"/>
  <c r="I54" i="17"/>
  <c r="I58" i="17" s="1"/>
  <c r="I21" i="17"/>
  <c r="I20" i="17"/>
  <c r="I15" i="17"/>
  <c r="I18" i="17" s="1"/>
  <c r="M62" i="17" l="1"/>
  <c r="M69" i="17" s="1"/>
  <c r="I22" i="17"/>
  <c r="I60" i="17" s="1"/>
  <c r="I62" i="17" s="1"/>
  <c r="I69" i="17" s="1"/>
  <c r="H54" i="17"/>
  <c r="H15" i="17" l="1"/>
  <c r="H67" i="17" l="1"/>
  <c r="H58" i="17"/>
  <c r="H21" i="17"/>
  <c r="H20" i="17"/>
  <c r="H18" i="17"/>
  <c r="L54" i="12"/>
  <c r="K54" i="12"/>
  <c r="J54" i="12"/>
  <c r="I54" i="12"/>
  <c r="H54" i="12"/>
  <c r="L29" i="12"/>
  <c r="K29" i="12"/>
  <c r="J29" i="12"/>
  <c r="I29" i="12"/>
  <c r="H29" i="12"/>
  <c r="L26" i="12"/>
  <c r="K26" i="12"/>
  <c r="J26" i="12"/>
  <c r="I26" i="12"/>
  <c r="H26" i="12"/>
  <c r="L20" i="12"/>
  <c r="K20" i="12"/>
  <c r="J20" i="12"/>
  <c r="I20" i="12"/>
  <c r="H20" i="12"/>
  <c r="I52" i="10"/>
  <c r="I25" i="10"/>
  <c r="I22" i="10"/>
  <c r="I19" i="10"/>
  <c r="H52" i="10"/>
  <c r="H25" i="10"/>
  <c r="H22" i="10"/>
  <c r="H19" i="10"/>
  <c r="I67" i="9"/>
  <c r="I69" i="9" s="1"/>
  <c r="I21" i="9"/>
  <c r="H67" i="9"/>
  <c r="H69" i="9" s="1"/>
  <c r="H21" i="9"/>
  <c r="H35" i="11"/>
  <c r="H37" i="11" s="1"/>
  <c r="H15" i="11"/>
  <c r="I35" i="11"/>
  <c r="I37" i="11" s="1"/>
  <c r="I15" i="11"/>
  <c r="I31" i="1"/>
  <c r="I33" i="1" s="1"/>
  <c r="H31" i="1"/>
  <c r="H33" i="1" s="1"/>
  <c r="I13" i="1"/>
  <c r="H13" i="1"/>
  <c r="U68" i="8"/>
  <c r="S68" i="8"/>
  <c r="T61" i="8"/>
  <c r="S61" i="8"/>
  <c r="T55" i="8"/>
  <c r="S55" i="8"/>
  <c r="V55" i="8"/>
  <c r="U55" i="8"/>
  <c r="T24" i="8"/>
  <c r="S24" i="8"/>
  <c r="V24" i="8"/>
  <c r="U24" i="8"/>
  <c r="T19" i="8"/>
  <c r="S19" i="8"/>
  <c r="V19" i="8"/>
  <c r="V57" i="8" s="1"/>
  <c r="U19" i="8"/>
  <c r="Q68" i="8"/>
  <c r="O68" i="8"/>
  <c r="P61" i="8"/>
  <c r="O61" i="8"/>
  <c r="P55" i="8"/>
  <c r="O55" i="8"/>
  <c r="R55" i="8"/>
  <c r="Q55" i="8"/>
  <c r="P24" i="8"/>
  <c r="O24" i="8"/>
  <c r="R24" i="8"/>
  <c r="Q24" i="8"/>
  <c r="P19" i="8"/>
  <c r="O19" i="8"/>
  <c r="R19" i="8"/>
  <c r="Q19" i="8"/>
  <c r="I72" i="6"/>
  <c r="H72" i="6"/>
  <c r="I63" i="6"/>
  <c r="H63" i="6"/>
  <c r="I27" i="6"/>
  <c r="I65" i="6" s="1"/>
  <c r="H27" i="6"/>
  <c r="I22" i="6"/>
  <c r="H22" i="6"/>
  <c r="G63" i="6"/>
  <c r="G34" i="5"/>
  <c r="G25" i="5"/>
  <c r="G27" i="5" s="1"/>
  <c r="G10" i="5"/>
  <c r="F34" i="5"/>
  <c r="F25" i="5"/>
  <c r="F27" i="5" s="1"/>
  <c r="F10" i="5"/>
  <c r="H21" i="3"/>
  <c r="H23" i="3" s="1"/>
  <c r="G21" i="3"/>
  <c r="G23" i="3" s="1"/>
  <c r="H9" i="3"/>
  <c r="G9" i="3"/>
  <c r="G73" i="2"/>
  <c r="G64" i="2"/>
  <c r="G30" i="2"/>
  <c r="G22" i="2"/>
  <c r="F73" i="2"/>
  <c r="F64" i="2"/>
  <c r="F30" i="2"/>
  <c r="F22" i="2"/>
  <c r="H22" i="17" l="1"/>
  <c r="H60" i="17" s="1"/>
  <c r="H62" i="17" s="1"/>
  <c r="H69" i="17" s="1"/>
  <c r="H56" i="12"/>
  <c r="J56" i="12"/>
  <c r="I54" i="10"/>
  <c r="J58" i="12"/>
  <c r="J62" i="12" s="1"/>
  <c r="I56" i="12"/>
  <c r="L56" i="12"/>
  <c r="L58" i="12" s="1"/>
  <c r="L62" i="12" s="1"/>
  <c r="G25" i="3"/>
  <c r="G29" i="3" s="1"/>
  <c r="G29" i="5"/>
  <c r="G36" i="5" s="1"/>
  <c r="H58" i="12"/>
  <c r="H62" i="12" s="1"/>
  <c r="K56" i="12"/>
  <c r="F66" i="2"/>
  <c r="I58" i="12"/>
  <c r="I62" i="12" s="1"/>
  <c r="K58" i="12"/>
  <c r="K62" i="12" s="1"/>
  <c r="H54" i="10"/>
  <c r="H56" i="10" s="1"/>
  <c r="H60" i="10" s="1"/>
  <c r="I56" i="10"/>
  <c r="I60" i="10" s="1"/>
  <c r="H71" i="9"/>
  <c r="H75" i="9" s="1"/>
  <c r="I71" i="9"/>
  <c r="I75" i="9" s="1"/>
  <c r="H39" i="11"/>
  <c r="H43" i="11" s="1"/>
  <c r="I39" i="11"/>
  <c r="I43" i="11" s="1"/>
  <c r="H35" i="1"/>
  <c r="I35" i="1"/>
  <c r="O57" i="8"/>
  <c r="O63" i="8" s="1"/>
  <c r="O70" i="8" s="1"/>
  <c r="T57" i="8"/>
  <c r="T63" i="8" s="1"/>
  <c r="S57" i="8"/>
  <c r="S63" i="8" s="1"/>
  <c r="S70" i="8" s="1"/>
  <c r="P57" i="8"/>
  <c r="P63" i="8" s="1"/>
  <c r="U57" i="8"/>
  <c r="Q57" i="8"/>
  <c r="R57" i="8"/>
  <c r="H65" i="6"/>
  <c r="H67" i="6" s="1"/>
  <c r="H74" i="6" s="1"/>
  <c r="I67" i="6"/>
  <c r="I74" i="6" s="1"/>
  <c r="F29" i="5"/>
  <c r="F36" i="5" s="1"/>
  <c r="H25" i="3"/>
  <c r="H29" i="3" s="1"/>
  <c r="G66" i="2"/>
  <c r="G68" i="2"/>
  <c r="G75" i="2" s="1"/>
  <c r="F68" i="2"/>
  <c r="F75" i="2" s="1"/>
  <c r="F30" i="14"/>
  <c r="L31" i="14" l="1"/>
  <c r="K31" i="14"/>
  <c r="J31" i="14"/>
  <c r="G40" i="17"/>
  <c r="G42" i="17"/>
  <c r="G67" i="17"/>
  <c r="F67" i="17"/>
  <c r="E67" i="17"/>
  <c r="D67" i="17"/>
  <c r="C67" i="17"/>
  <c r="F58" i="17"/>
  <c r="E58" i="17"/>
  <c r="D58" i="17"/>
  <c r="C58" i="17"/>
  <c r="G57" i="17"/>
  <c r="G56" i="17"/>
  <c r="G55" i="17"/>
  <c r="G53" i="17"/>
  <c r="G51" i="17"/>
  <c r="G49" i="17"/>
  <c r="G48" i="17"/>
  <c r="G46" i="17"/>
  <c r="G45" i="17"/>
  <c r="G44" i="17"/>
  <c r="G43" i="17"/>
  <c r="G39" i="17"/>
  <c r="G37" i="17"/>
  <c r="G36" i="17"/>
  <c r="G34" i="17"/>
  <c r="G33" i="17"/>
  <c r="G31" i="17"/>
  <c r="G30" i="17"/>
  <c r="G29" i="17"/>
  <c r="G28" i="17"/>
  <c r="G26" i="17"/>
  <c r="F22" i="17"/>
  <c r="E22" i="17"/>
  <c r="E60" i="17" s="1"/>
  <c r="D22" i="17"/>
  <c r="C22" i="17"/>
  <c r="C60" i="17" s="1"/>
  <c r="G21" i="17"/>
  <c r="G20" i="17"/>
  <c r="F18" i="17"/>
  <c r="E18" i="17"/>
  <c r="C18" i="17"/>
  <c r="G16" i="17"/>
  <c r="D18" i="17"/>
  <c r="G12" i="17"/>
  <c r="G10" i="17"/>
  <c r="G9" i="17"/>
  <c r="D60" i="17" l="1"/>
  <c r="D62" i="17" s="1"/>
  <c r="D69" i="17" s="1"/>
  <c r="F60" i="17"/>
  <c r="F62" i="17" s="1"/>
  <c r="F69" i="17" s="1"/>
  <c r="G58" i="17"/>
  <c r="C62" i="17"/>
  <c r="C69" i="17" s="1"/>
  <c r="G22" i="17"/>
  <c r="G18" i="17"/>
  <c r="M29" i="14" s="1"/>
  <c r="E62" i="17"/>
  <c r="E69" i="17" s="1"/>
  <c r="G60" i="17" l="1"/>
  <c r="G62" i="17" l="1"/>
  <c r="G69" i="17" s="1"/>
  <c r="M30" i="14"/>
  <c r="E22" i="2"/>
  <c r="F4" i="14" s="1"/>
  <c r="E64" i="2"/>
  <c r="M26" i="14"/>
  <c r="D58" i="2"/>
  <c r="D35" i="2"/>
  <c r="E26" i="2"/>
  <c r="E30" i="2" s="1"/>
  <c r="D30" i="2"/>
  <c r="D26" i="2"/>
  <c r="D22" i="2"/>
  <c r="G28" i="9"/>
  <c r="G35" i="11"/>
  <c r="M15" i="14" s="1"/>
  <c r="F34" i="14"/>
  <c r="K55" i="8"/>
  <c r="L55" i="8"/>
  <c r="F19" i="14"/>
  <c r="G22" i="6"/>
  <c r="F24" i="14" s="1"/>
  <c r="XEY22" i="6"/>
  <c r="G52" i="10"/>
  <c r="L61" i="8"/>
  <c r="K61" i="8"/>
  <c r="J61" i="8"/>
  <c r="I61" i="8"/>
  <c r="H60" i="8"/>
  <c r="G60" i="8"/>
  <c r="H59" i="8"/>
  <c r="G59" i="8"/>
  <c r="G61" i="8"/>
  <c r="F61" i="8"/>
  <c r="E61" i="8"/>
  <c r="D61" i="8"/>
  <c r="C61" i="8"/>
  <c r="N54" i="8"/>
  <c r="M54" i="8"/>
  <c r="N53" i="8"/>
  <c r="M53" i="8"/>
  <c r="N52" i="8"/>
  <c r="M52" i="8"/>
  <c r="N51" i="8"/>
  <c r="M51" i="8"/>
  <c r="N50" i="8"/>
  <c r="M50" i="8"/>
  <c r="N49" i="8"/>
  <c r="M49" i="8"/>
  <c r="N48" i="8"/>
  <c r="M48" i="8"/>
  <c r="N47" i="8"/>
  <c r="M47" i="8"/>
  <c r="N46" i="8"/>
  <c r="M46" i="8"/>
  <c r="N45" i="8"/>
  <c r="M45" i="8"/>
  <c r="N44" i="8"/>
  <c r="M44" i="8"/>
  <c r="N43" i="8"/>
  <c r="M43" i="8"/>
  <c r="N42" i="8"/>
  <c r="M42" i="8"/>
  <c r="N41" i="8"/>
  <c r="M41" i="8"/>
  <c r="N40" i="8"/>
  <c r="M40" i="8"/>
  <c r="N39" i="8"/>
  <c r="M39" i="8"/>
  <c r="N38" i="8"/>
  <c r="M38" i="8"/>
  <c r="N37" i="8"/>
  <c r="M37" i="8"/>
  <c r="N36" i="8"/>
  <c r="M36" i="8"/>
  <c r="M35" i="8"/>
  <c r="N34" i="8"/>
  <c r="M34" i="8"/>
  <c r="N33" i="8"/>
  <c r="M33" i="8"/>
  <c r="N32" i="8"/>
  <c r="M32" i="8"/>
  <c r="N31" i="8"/>
  <c r="M31" i="8"/>
  <c r="N30" i="8"/>
  <c r="M30" i="8"/>
  <c r="N29" i="8"/>
  <c r="N28" i="8"/>
  <c r="M29" i="8"/>
  <c r="M28" i="8"/>
  <c r="M26" i="8"/>
  <c r="N23" i="8"/>
  <c r="M23" i="8"/>
  <c r="N22" i="8"/>
  <c r="M22" i="8"/>
  <c r="M21" i="8"/>
  <c r="M24" i="8"/>
  <c r="N21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N6" i="8"/>
  <c r="M6" i="8"/>
  <c r="H23" i="8"/>
  <c r="G23" i="8"/>
  <c r="H54" i="8"/>
  <c r="G54" i="8"/>
  <c r="G18" i="8"/>
  <c r="H26" i="8"/>
  <c r="G26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53" i="8"/>
  <c r="G53" i="8"/>
  <c r="H52" i="8"/>
  <c r="G52" i="8"/>
  <c r="H22" i="8"/>
  <c r="G22" i="8"/>
  <c r="G24" i="8" s="1"/>
  <c r="H21" i="8"/>
  <c r="G21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L19" i="8"/>
  <c r="K19" i="8"/>
  <c r="J19" i="8"/>
  <c r="I19" i="8"/>
  <c r="I24" i="8"/>
  <c r="I55" i="8"/>
  <c r="F19" i="8"/>
  <c r="E19" i="8"/>
  <c r="E57" i="8" s="1"/>
  <c r="E63" i="8" s="1"/>
  <c r="E70" i="8" s="1"/>
  <c r="D19" i="8"/>
  <c r="D57" i="8" s="1"/>
  <c r="D63" i="8" s="1"/>
  <c r="J55" i="8"/>
  <c r="F55" i="8"/>
  <c r="E55" i="8"/>
  <c r="D55" i="8"/>
  <c r="C55" i="8"/>
  <c r="N60" i="8"/>
  <c r="R60" i="8" s="1"/>
  <c r="N59" i="8"/>
  <c r="R59" i="8" s="1"/>
  <c r="V59" i="8" s="1"/>
  <c r="N61" i="8"/>
  <c r="M60" i="8"/>
  <c r="M59" i="8"/>
  <c r="M68" i="8"/>
  <c r="K68" i="8"/>
  <c r="L24" i="8"/>
  <c r="K24" i="8"/>
  <c r="I68" i="8"/>
  <c r="J24" i="8"/>
  <c r="F24" i="8"/>
  <c r="E24" i="8"/>
  <c r="D24" i="8"/>
  <c r="C24" i="8"/>
  <c r="G17" i="8"/>
  <c r="G16" i="8"/>
  <c r="G15" i="8"/>
  <c r="G14" i="8"/>
  <c r="G13" i="8"/>
  <c r="G12" i="8"/>
  <c r="G11" i="8"/>
  <c r="G10" i="8"/>
  <c r="G9" i="8"/>
  <c r="G8" i="8"/>
  <c r="G7" i="8"/>
  <c r="G6" i="8"/>
  <c r="G19" i="8" s="1"/>
  <c r="C19" i="8"/>
  <c r="G68" i="8"/>
  <c r="F57" i="8"/>
  <c r="K57" i="8"/>
  <c r="H55" i="8"/>
  <c r="E68" i="8"/>
  <c r="G54" i="12"/>
  <c r="F54" i="12"/>
  <c r="E54" i="12"/>
  <c r="D54" i="12"/>
  <c r="C54" i="12"/>
  <c r="G26" i="12"/>
  <c r="F26" i="12"/>
  <c r="F56" i="12" s="1"/>
  <c r="F58" i="12" s="1"/>
  <c r="F62" i="12" s="1"/>
  <c r="E26" i="12"/>
  <c r="D26" i="12"/>
  <c r="C26" i="12"/>
  <c r="G29" i="12"/>
  <c r="F29" i="12"/>
  <c r="E29" i="12"/>
  <c r="D29" i="12"/>
  <c r="C29" i="12"/>
  <c r="C56" i="12" s="1"/>
  <c r="G20" i="12"/>
  <c r="M19" i="14" s="1"/>
  <c r="F20" i="12"/>
  <c r="E20" i="12"/>
  <c r="C20" i="12"/>
  <c r="E35" i="11"/>
  <c r="E37" i="11" s="1"/>
  <c r="E39" i="11" s="1"/>
  <c r="E43" i="11" s="1"/>
  <c r="D35" i="11"/>
  <c r="C35" i="11"/>
  <c r="C37" i="11" s="1"/>
  <c r="F35" i="11"/>
  <c r="F37" i="11" s="1"/>
  <c r="G15" i="11"/>
  <c r="M14" i="14" s="1"/>
  <c r="F15" i="11"/>
  <c r="E15" i="11"/>
  <c r="C15" i="11"/>
  <c r="J34" i="14"/>
  <c r="K34" i="14"/>
  <c r="E36" i="14"/>
  <c r="D36" i="14"/>
  <c r="C36" i="14"/>
  <c r="L35" i="14"/>
  <c r="K35" i="14"/>
  <c r="K36" i="14" s="1"/>
  <c r="J35" i="14"/>
  <c r="L34" i="14"/>
  <c r="E31" i="14"/>
  <c r="D31" i="14"/>
  <c r="C31" i="14"/>
  <c r="L26" i="14"/>
  <c r="K26" i="14"/>
  <c r="J26" i="14"/>
  <c r="E26" i="14"/>
  <c r="D26" i="14"/>
  <c r="C26" i="14"/>
  <c r="L21" i="14"/>
  <c r="K21" i="14"/>
  <c r="J21" i="14"/>
  <c r="E21" i="14"/>
  <c r="D21" i="14"/>
  <c r="C21" i="14"/>
  <c r="L16" i="14"/>
  <c r="K16" i="14"/>
  <c r="J16" i="14"/>
  <c r="E16" i="14"/>
  <c r="D16" i="14"/>
  <c r="C16" i="14"/>
  <c r="L11" i="14"/>
  <c r="K11" i="14"/>
  <c r="J11" i="14"/>
  <c r="E11" i="14"/>
  <c r="D11" i="14"/>
  <c r="C11" i="14"/>
  <c r="L6" i="14"/>
  <c r="K6" i="14"/>
  <c r="J6" i="14"/>
  <c r="E6" i="14"/>
  <c r="D6" i="14"/>
  <c r="C6" i="14"/>
  <c r="F52" i="10"/>
  <c r="E52" i="10"/>
  <c r="D52" i="10"/>
  <c r="C52" i="10"/>
  <c r="G25" i="10"/>
  <c r="F25" i="10"/>
  <c r="F54" i="10" s="1"/>
  <c r="F56" i="10" s="1"/>
  <c r="F60" i="10" s="1"/>
  <c r="E25" i="10"/>
  <c r="D25" i="10"/>
  <c r="C25" i="10"/>
  <c r="G22" i="10"/>
  <c r="F22" i="10"/>
  <c r="E22" i="10"/>
  <c r="D22" i="10"/>
  <c r="C22" i="10"/>
  <c r="C54" i="10" s="1"/>
  <c r="G19" i="10"/>
  <c r="F19" i="10"/>
  <c r="E19" i="10"/>
  <c r="C19" i="10"/>
  <c r="G67" i="9"/>
  <c r="F67" i="9"/>
  <c r="E67" i="9"/>
  <c r="D67" i="9"/>
  <c r="C67" i="9"/>
  <c r="G33" i="9"/>
  <c r="F33" i="9"/>
  <c r="E33" i="9"/>
  <c r="D33" i="9"/>
  <c r="C33" i="9"/>
  <c r="C69" i="9" s="1"/>
  <c r="G69" i="9"/>
  <c r="M5" i="14" s="1"/>
  <c r="F28" i="9"/>
  <c r="F69" i="9" s="1"/>
  <c r="E28" i="9"/>
  <c r="D28" i="9"/>
  <c r="C28" i="9"/>
  <c r="G21" i="9"/>
  <c r="F21" i="9"/>
  <c r="E21" i="9"/>
  <c r="D21" i="9"/>
  <c r="C21" i="9"/>
  <c r="C71" i="9" s="1"/>
  <c r="C75" i="9" s="1"/>
  <c r="D58" i="12"/>
  <c r="D62" i="12"/>
  <c r="D39" i="11"/>
  <c r="D43" i="11" s="1"/>
  <c r="D56" i="10"/>
  <c r="D60" i="10" s="1"/>
  <c r="C68" i="8"/>
  <c r="D15" i="1"/>
  <c r="F27" i="1"/>
  <c r="F31" i="1"/>
  <c r="F33" i="1" s="1"/>
  <c r="F35" i="1" s="1"/>
  <c r="F39" i="1" s="1"/>
  <c r="C73" i="2"/>
  <c r="D73" i="2"/>
  <c r="E73" i="2"/>
  <c r="C72" i="6"/>
  <c r="D72" i="6"/>
  <c r="E72" i="6"/>
  <c r="F72" i="6"/>
  <c r="G72" i="6"/>
  <c r="C31" i="1"/>
  <c r="C33" i="1" s="1"/>
  <c r="C35" i="1" s="1"/>
  <c r="C39" i="1" s="1"/>
  <c r="E31" i="1"/>
  <c r="E33" i="1" s="1"/>
  <c r="G31" i="1"/>
  <c r="G33" i="1" s="1"/>
  <c r="D31" i="1"/>
  <c r="D33" i="1" s="1"/>
  <c r="C13" i="1"/>
  <c r="D13" i="1"/>
  <c r="E13" i="1"/>
  <c r="E35" i="1" s="1"/>
  <c r="E39" i="1" s="1"/>
  <c r="F13" i="1"/>
  <c r="G13" i="1"/>
  <c r="C43" i="15"/>
  <c r="D43" i="15"/>
  <c r="E43" i="15"/>
  <c r="F43" i="15"/>
  <c r="G43" i="15"/>
  <c r="C34" i="5"/>
  <c r="D34" i="5"/>
  <c r="E34" i="5"/>
  <c r="C34" i="15"/>
  <c r="C36" i="15"/>
  <c r="D34" i="15"/>
  <c r="F34" i="15"/>
  <c r="F36" i="15" s="1"/>
  <c r="G34" i="15"/>
  <c r="G36" i="15" s="1"/>
  <c r="G38" i="15" s="1"/>
  <c r="G45" i="15" s="1"/>
  <c r="E19" i="15"/>
  <c r="E34" i="15" s="1"/>
  <c r="E36" i="15" s="1"/>
  <c r="E26" i="15"/>
  <c r="D38" i="15"/>
  <c r="C9" i="15"/>
  <c r="E9" i="15"/>
  <c r="F9" i="15"/>
  <c r="F38" i="15" s="1"/>
  <c r="F45" i="15" s="1"/>
  <c r="G9" i="15"/>
  <c r="C64" i="2"/>
  <c r="C30" i="2"/>
  <c r="C66" i="2" s="1"/>
  <c r="D21" i="3"/>
  <c r="D23" i="3" s="1"/>
  <c r="E21" i="3"/>
  <c r="E23" i="3" s="1"/>
  <c r="F15" i="14" s="1"/>
  <c r="C25" i="5"/>
  <c r="C27" i="5" s="1"/>
  <c r="D25" i="5"/>
  <c r="D27" i="5"/>
  <c r="E25" i="5"/>
  <c r="E27" i="5" s="1"/>
  <c r="E29" i="5" s="1"/>
  <c r="C63" i="6"/>
  <c r="E63" i="6"/>
  <c r="F63" i="6"/>
  <c r="E27" i="6"/>
  <c r="F27" i="6"/>
  <c r="C27" i="6"/>
  <c r="D43" i="6"/>
  <c r="D39" i="6"/>
  <c r="D32" i="6"/>
  <c r="D25" i="6"/>
  <c r="D24" i="6"/>
  <c r="D17" i="6"/>
  <c r="D22" i="6" s="1"/>
  <c r="D45" i="15"/>
  <c r="C38" i="15"/>
  <c r="C45" i="15" s="1"/>
  <c r="C13" i="3"/>
  <c r="C21" i="3"/>
  <c r="C23" i="3" s="1"/>
  <c r="C22" i="6"/>
  <c r="E22" i="6"/>
  <c r="F22" i="6"/>
  <c r="C9" i="3"/>
  <c r="C25" i="3" s="1"/>
  <c r="C29" i="3" s="1"/>
  <c r="D9" i="3"/>
  <c r="E9" i="3"/>
  <c r="F14" i="14" s="1"/>
  <c r="C10" i="5"/>
  <c r="D10" i="5"/>
  <c r="C22" i="2"/>
  <c r="N19" i="8" l="1"/>
  <c r="F29" i="14" s="1"/>
  <c r="F31" i="14" s="1"/>
  <c r="C39" i="11"/>
  <c r="C43" i="11" s="1"/>
  <c r="H19" i="8"/>
  <c r="D35" i="1"/>
  <c r="D39" i="1" s="1"/>
  <c r="L36" i="14"/>
  <c r="E56" i="12"/>
  <c r="E58" i="12" s="1"/>
  <c r="E62" i="12" s="1"/>
  <c r="C57" i="8"/>
  <c r="C63" i="8" s="1"/>
  <c r="C70" i="8" s="1"/>
  <c r="H61" i="8"/>
  <c r="M9" i="14"/>
  <c r="E69" i="9"/>
  <c r="E71" i="9" s="1"/>
  <c r="E75" i="9" s="1"/>
  <c r="G54" i="10"/>
  <c r="M10" i="14" s="1"/>
  <c r="M11" i="14" s="1"/>
  <c r="E54" i="10"/>
  <c r="E56" i="10" s="1"/>
  <c r="E60" i="10" s="1"/>
  <c r="I57" i="8"/>
  <c r="I63" i="8" s="1"/>
  <c r="I70" i="8" s="1"/>
  <c r="J36" i="14"/>
  <c r="L57" i="8"/>
  <c r="L63" i="8" s="1"/>
  <c r="N24" i="8"/>
  <c r="M55" i="8"/>
  <c r="F63" i="8"/>
  <c r="D29" i="5"/>
  <c r="D36" i="5" s="1"/>
  <c r="M4" i="14"/>
  <c r="M6" i="14" s="1"/>
  <c r="G71" i="9"/>
  <c r="G75" i="9" s="1"/>
  <c r="C58" i="12"/>
  <c r="C62" i="12" s="1"/>
  <c r="E38" i="15"/>
  <c r="E45" i="15" s="1"/>
  <c r="F35" i="14"/>
  <c r="F36" i="14" s="1"/>
  <c r="G35" i="1"/>
  <c r="G39" i="1" s="1"/>
  <c r="C56" i="10"/>
  <c r="C60" i="10" s="1"/>
  <c r="G56" i="12"/>
  <c r="H24" i="8"/>
  <c r="H57" i="8" s="1"/>
  <c r="H63" i="8" s="1"/>
  <c r="M19" i="8"/>
  <c r="M57" i="8" s="1"/>
  <c r="D25" i="3"/>
  <c r="D29" i="3" s="1"/>
  <c r="E36" i="5"/>
  <c r="F71" i="9"/>
  <c r="F75" i="9" s="1"/>
  <c r="D69" i="9"/>
  <c r="D71" i="9" s="1"/>
  <c r="D75" i="9" s="1"/>
  <c r="F39" i="11"/>
  <c r="F43" i="11" s="1"/>
  <c r="Q60" i="8"/>
  <c r="M61" i="8"/>
  <c r="J57" i="8"/>
  <c r="J63" i="8" s="1"/>
  <c r="G55" i="8"/>
  <c r="G57" i="8" s="1"/>
  <c r="G63" i="8" s="1"/>
  <c r="G70" i="8" s="1"/>
  <c r="C68" i="2"/>
  <c r="C75" i="2" s="1"/>
  <c r="K63" i="8"/>
  <c r="K70" i="8" s="1"/>
  <c r="N55" i="8"/>
  <c r="N57" i="8" s="1"/>
  <c r="N63" i="8" s="1"/>
  <c r="D63" i="6"/>
  <c r="G37" i="11"/>
  <c r="G39" i="11" s="1"/>
  <c r="G43" i="11" s="1"/>
  <c r="Q59" i="8"/>
  <c r="U59" i="8" s="1"/>
  <c r="R61" i="8"/>
  <c r="R63" i="8" s="1"/>
  <c r="V60" i="8"/>
  <c r="V61" i="8" s="1"/>
  <c r="V63" i="8" s="1"/>
  <c r="M16" i="14"/>
  <c r="D27" i="6"/>
  <c r="E65" i="6"/>
  <c r="E67" i="6" s="1"/>
  <c r="E74" i="6" s="1"/>
  <c r="C65" i="6"/>
  <c r="C67" i="6"/>
  <c r="C74" i="6" s="1"/>
  <c r="F65" i="6"/>
  <c r="F67" i="6" s="1"/>
  <c r="F74" i="6" s="1"/>
  <c r="C29" i="5"/>
  <c r="C36" i="5" s="1"/>
  <c r="F20" i="14"/>
  <c r="F21" i="14" s="1"/>
  <c r="F16" i="14"/>
  <c r="E25" i="3"/>
  <c r="E29" i="3" s="1"/>
  <c r="D64" i="2"/>
  <c r="D66" i="2" s="1"/>
  <c r="D68" i="2" s="1"/>
  <c r="D75" i="2" s="1"/>
  <c r="M31" i="14"/>
  <c r="G27" i="6"/>
  <c r="E66" i="2"/>
  <c r="F5" i="14" s="1"/>
  <c r="M34" i="14" l="1"/>
  <c r="G56" i="10"/>
  <c r="G60" i="10" s="1"/>
  <c r="M63" i="8"/>
  <c r="M70" i="8" s="1"/>
  <c r="Q61" i="8"/>
  <c r="Q63" i="8" s="1"/>
  <c r="Q70" i="8" s="1"/>
  <c r="U60" i="8"/>
  <c r="U61" i="8" s="1"/>
  <c r="U63" i="8" s="1"/>
  <c r="U70" i="8" s="1"/>
  <c r="M20" i="14"/>
  <c r="M21" i="14" s="1"/>
  <c r="G58" i="12"/>
  <c r="G62" i="12" s="1"/>
  <c r="D65" i="6"/>
  <c r="D67" i="6" s="1"/>
  <c r="D74" i="6" s="1"/>
  <c r="G65" i="6"/>
  <c r="F25" i="14" s="1"/>
  <c r="F26" i="14" s="1"/>
  <c r="E68" i="2"/>
  <c r="E75" i="2" s="1"/>
  <c r="F6" i="14"/>
  <c r="G67" i="6" l="1"/>
  <c r="G74" i="6" s="1"/>
  <c r="M35" i="14"/>
  <c r="M36" i="14" s="1"/>
</calcChain>
</file>

<file path=xl/sharedStrings.xml><?xml version="1.0" encoding="utf-8"?>
<sst xmlns="http://schemas.openxmlformats.org/spreadsheetml/2006/main" count="982" uniqueCount="323">
  <si>
    <t>Kontonavn</t>
  </si>
  <si>
    <t>Budsjett</t>
  </si>
  <si>
    <t>Prognose</t>
  </si>
  <si>
    <t>Regnskap</t>
  </si>
  <si>
    <t>Røros Idrettslag</t>
  </si>
  <si>
    <t>Orientering</t>
  </si>
  <si>
    <t>Tall i 1.000 kr</t>
  </si>
  <si>
    <t>Kiosksalg</t>
  </si>
  <si>
    <t>Sponsorinntekter</t>
  </si>
  <si>
    <t>Leieinntekter</t>
  </si>
  <si>
    <t>Startkontingenter</t>
  </si>
  <si>
    <t>Sum driftsinntekter</t>
  </si>
  <si>
    <t>Avskrivninger</t>
  </si>
  <si>
    <t>Driftsmateriell</t>
  </si>
  <si>
    <t>Varig utstyr, småanskaffelser</t>
  </si>
  <si>
    <t>Møter, kurs, sosiale arr.ment</t>
  </si>
  <si>
    <t>Porto</t>
  </si>
  <si>
    <t>Treningskostnader</t>
  </si>
  <si>
    <t>Annonser, reklame</t>
  </si>
  <si>
    <t>Medlemskontingenter</t>
  </si>
  <si>
    <t>Bankgebyrer</t>
  </si>
  <si>
    <t>Sum driftskostnader</t>
  </si>
  <si>
    <t>Resultat</t>
  </si>
  <si>
    <t>Avdelinger</t>
  </si>
  <si>
    <t>Felles drift</t>
  </si>
  <si>
    <t>Idrettsskolen</t>
  </si>
  <si>
    <t>Skistuggu</t>
  </si>
  <si>
    <t>Fotball</t>
  </si>
  <si>
    <t>Håndball</t>
  </si>
  <si>
    <t xml:space="preserve">Ski </t>
  </si>
  <si>
    <t>Skiskyting</t>
  </si>
  <si>
    <t>Sykkel</t>
  </si>
  <si>
    <t>Turn</t>
  </si>
  <si>
    <t>Avd.nr.</t>
  </si>
  <si>
    <t>Offentlige tilskudd</t>
  </si>
  <si>
    <t>Tilskudd fra hovedforbund</t>
  </si>
  <si>
    <t>Tilskudd innad i RIL</t>
  </si>
  <si>
    <t>Kontingentinntekter</t>
  </si>
  <si>
    <t>Lotteri mv.</t>
  </si>
  <si>
    <t>Div. inntekter</t>
  </si>
  <si>
    <t>Varer for vdr.salg (varekjøp)</t>
  </si>
  <si>
    <t>Lønn og pers.kostnader</t>
  </si>
  <si>
    <t>Renovasjon, vann, renhold</t>
  </si>
  <si>
    <t>Lys, varme, elektr.</t>
  </si>
  <si>
    <t>Leie maskiner, utstyr.</t>
  </si>
  <si>
    <t>Reparasjon, vedlikehold</t>
  </si>
  <si>
    <t>Kontorrekvisita</t>
  </si>
  <si>
    <t>Aviser, abonnement</t>
  </si>
  <si>
    <t>Telefon, bredbånd mv.</t>
  </si>
  <si>
    <t>Gaver, blomster</t>
  </si>
  <si>
    <t>Forsikringer</t>
  </si>
  <si>
    <t>Festeavgift</t>
  </si>
  <si>
    <t>Avdeling 7</t>
  </si>
  <si>
    <t>Driftsresultat</t>
  </si>
  <si>
    <t>Kommentarer:</t>
  </si>
  <si>
    <t>Avdeling 1</t>
  </si>
  <si>
    <t>Provisjonsinntekter</t>
  </si>
  <si>
    <t>Styrehonorar</t>
  </si>
  <si>
    <t>Leie lokaler, baner</t>
  </si>
  <si>
    <t>Kopiering/trykking, web</t>
  </si>
  <si>
    <t>Premier</t>
  </si>
  <si>
    <t>Tilskudd undergrupper</t>
  </si>
  <si>
    <t>Overføring undergrupper</t>
  </si>
  <si>
    <t>Sum Røros IL</t>
  </si>
  <si>
    <t xml:space="preserve"> </t>
  </si>
  <si>
    <t>Honorar næringsdrivende</t>
  </si>
  <si>
    <t>Bilgodtgjørelse, reisekostn.</t>
  </si>
  <si>
    <t>Andre driftskostnader</t>
  </si>
  <si>
    <t>Tap på fordringer</t>
  </si>
  <si>
    <t>Avdeling 3</t>
  </si>
  <si>
    <t>Avdeling 2</t>
  </si>
  <si>
    <t>Festeavgift, veiavgift</t>
  </si>
  <si>
    <t>Gaver/støtte</t>
  </si>
  <si>
    <t>Avdeling 4</t>
  </si>
  <si>
    <t>Jenterittet</t>
  </si>
  <si>
    <t>Eksterne honorarer</t>
  </si>
  <si>
    <t>Avdeling 5</t>
  </si>
  <si>
    <t>Kto.</t>
  </si>
  <si>
    <t>nr.</t>
  </si>
  <si>
    <t>Salg A/C-kort BC</t>
  </si>
  <si>
    <t>Sponsorinnt, annonse-salg</t>
  </si>
  <si>
    <t>Dugnad</t>
  </si>
  <si>
    <t>Kalendersalg</t>
  </si>
  <si>
    <t>Bilettinntekter</t>
  </si>
  <si>
    <t xml:space="preserve">Salg drakter </t>
  </si>
  <si>
    <t>Tilskudd fra hovedlaget</t>
  </si>
  <si>
    <t>Startkontingent</t>
  </si>
  <si>
    <t>Treningsavgift</t>
  </si>
  <si>
    <t>Egenandeler</t>
  </si>
  <si>
    <t>Matleveranse</t>
  </si>
  <si>
    <t>Utgifter vedr dugnad</t>
  </si>
  <si>
    <t>50xx</t>
  </si>
  <si>
    <t>60xx</t>
  </si>
  <si>
    <t>Vakthold</t>
  </si>
  <si>
    <t>Drakter, utstyr eget bruk</t>
  </si>
  <si>
    <t>Treningsutgift</t>
  </si>
  <si>
    <t>Dommerutgifter</t>
  </si>
  <si>
    <t>Speakertjeneste</t>
  </si>
  <si>
    <t>Innleid dugnadshjelp</t>
  </si>
  <si>
    <t>Innleie av daglig leder</t>
  </si>
  <si>
    <t>71xx</t>
  </si>
  <si>
    <t>Lisenser, gebyrer</t>
  </si>
  <si>
    <t>Sum andre driftskostnader</t>
  </si>
  <si>
    <t>Rentekostnader</t>
  </si>
  <si>
    <t>Renteinntekter</t>
  </si>
  <si>
    <t>Leverandør-renter</t>
  </si>
  <si>
    <t>Sum varekostnader</t>
  </si>
  <si>
    <t>77xx</t>
  </si>
  <si>
    <t>40xx</t>
  </si>
  <si>
    <t>5xxx</t>
  </si>
  <si>
    <t>Netto finanskostnader</t>
  </si>
  <si>
    <t>Annonser/reklame pliktig</t>
  </si>
  <si>
    <t>Annonser mv. ikke pliktig</t>
  </si>
  <si>
    <t>4xxx</t>
  </si>
  <si>
    <t>Ref. sykepenger</t>
  </si>
  <si>
    <t>Motkto. Sykepenger</t>
  </si>
  <si>
    <t>Personalkostnader</t>
  </si>
  <si>
    <t>Utgifter snøproduksjon</t>
  </si>
  <si>
    <t>Annet driftsmateriell</t>
  </si>
  <si>
    <t>Brukerstøtte mv.</t>
  </si>
  <si>
    <t>690x</t>
  </si>
  <si>
    <t>75xx</t>
  </si>
  <si>
    <t>Leverandørrenter</t>
  </si>
  <si>
    <t>Revisjon</t>
  </si>
  <si>
    <t>Regnskapsføring</t>
  </si>
  <si>
    <t>Andre inntekter</t>
  </si>
  <si>
    <t>Web-side mv.</t>
  </si>
  <si>
    <t>Leie utstyr</t>
  </si>
  <si>
    <t>Trykking, kopiering</t>
  </si>
  <si>
    <t>Innleie hjelp</t>
  </si>
  <si>
    <t>Leie lokaler</t>
  </si>
  <si>
    <t>Lisenser</t>
  </si>
  <si>
    <t>Kontor-rekv.</t>
  </si>
  <si>
    <t>Utgifter treningsløp</t>
  </si>
  <si>
    <t>Avdeling 6</t>
  </si>
  <si>
    <t>Kiosksalg fritt</t>
  </si>
  <si>
    <t>Salg drakter/t-skjorter/luer etc.</t>
  </si>
  <si>
    <t>Sponsorinntekter/Annonsesalg</t>
  </si>
  <si>
    <t>Billettinntekter</t>
  </si>
  <si>
    <t>Tilskudd Hovedforbund</t>
  </si>
  <si>
    <t>Tilskudd fra undergrupper/idr.skola</t>
  </si>
  <si>
    <t>Overf./tilskudd fra hovedlaget</t>
  </si>
  <si>
    <t xml:space="preserve">Bingo / Lotteri etc. </t>
  </si>
  <si>
    <t>Diverse arrangement</t>
  </si>
  <si>
    <t>Diverse innteker</t>
  </si>
  <si>
    <t>Kjøp Kioskvarer</t>
  </si>
  <si>
    <t>Utgifter vedr. dugnad</t>
  </si>
  <si>
    <t>Utgifter v/lotteri</t>
  </si>
  <si>
    <t>Beh. Endring</t>
  </si>
  <si>
    <t>Lønn under 6000</t>
  </si>
  <si>
    <t>Kurs trenere</t>
  </si>
  <si>
    <t>Sosiale kostnader</t>
  </si>
  <si>
    <t>Leie lokaler/baner/rom</t>
  </si>
  <si>
    <t>Leie maskiner/utstyr u/person</t>
  </si>
  <si>
    <t>Varig utstyr</t>
  </si>
  <si>
    <t>Drakter/utstyr eget bruk</t>
  </si>
  <si>
    <t>Annet driftsmatriale, rekvisita</t>
  </si>
  <si>
    <t>Rep./Vedl. Bygninger</t>
  </si>
  <si>
    <t>Rep./Vedl. Utstyr/anlegg</t>
  </si>
  <si>
    <t>Honorar Næringsdrivende</t>
  </si>
  <si>
    <t>Kopiering/trykking/webside</t>
  </si>
  <si>
    <t xml:space="preserve">Aviser, tidsskrifter, bøker ol. </t>
  </si>
  <si>
    <t>Møter, kurs, sosialt</t>
  </si>
  <si>
    <t>Brukerstøtte/Vedl.avg. Easy</t>
  </si>
  <si>
    <t>Telefon/internett/lyd</t>
  </si>
  <si>
    <t>Bilgodt. u/10000</t>
  </si>
  <si>
    <t>Reisekostn. Ikke oppg.pliktig</t>
  </si>
  <si>
    <t>Utg. treningsleir</t>
  </si>
  <si>
    <t>Busstransport</t>
  </si>
  <si>
    <t>Støtte utøvere</t>
  </si>
  <si>
    <t>Annonser, reklame, hjemmeside</t>
  </si>
  <si>
    <t>Betaling av startkontingent</t>
  </si>
  <si>
    <t xml:space="preserve">Lys, lyd, teknikk etc. </t>
  </si>
  <si>
    <t>Div. kostnader</t>
  </si>
  <si>
    <t>Avdeling 8</t>
  </si>
  <si>
    <t>Ski</t>
  </si>
  <si>
    <t>Kontonavn.</t>
  </si>
  <si>
    <t>Sum personalkostnader</t>
  </si>
  <si>
    <t>Avdeling 9</t>
  </si>
  <si>
    <t>Inntekter</t>
  </si>
  <si>
    <t>Utgifter</t>
  </si>
  <si>
    <t>Budsjett RIL samlet for 2016 (alle tall i 1.000 kroner)</t>
  </si>
  <si>
    <t>Avdeling 10</t>
  </si>
  <si>
    <t>Reisekostnader</t>
  </si>
  <si>
    <t>Div kostnader</t>
  </si>
  <si>
    <t>Avdeling 11</t>
  </si>
  <si>
    <t>Gaver</t>
  </si>
  <si>
    <t>Lotteri etc.</t>
  </si>
  <si>
    <t>Kjøp drakter</t>
  </si>
  <si>
    <t>Kostnader lotteri</t>
  </si>
  <si>
    <t>Turnstevne</t>
  </si>
  <si>
    <t>Lisenser/gebyrer</t>
  </si>
  <si>
    <t>Rsk</t>
  </si>
  <si>
    <t>Rsk Cup</t>
  </si>
  <si>
    <t>Sum budsj.</t>
  </si>
  <si>
    <t>Konto</t>
  </si>
  <si>
    <t>Tekst</t>
  </si>
  <si>
    <t>KIOSKSALG (Verket)</t>
  </si>
  <si>
    <t>SALG DELTAKERKORT</t>
  </si>
  <si>
    <t>SPONSORINNTEKT</t>
  </si>
  <si>
    <t>DUGNAD</t>
  </si>
  <si>
    <t>BILLETTINNTEKTER</t>
  </si>
  <si>
    <t>Overf. fra hovedlaget</t>
  </si>
  <si>
    <t>Støtte Trener</t>
  </si>
  <si>
    <t>PROVISJONSINNTEKT</t>
  </si>
  <si>
    <t>TRENINGSAVGIFT</t>
  </si>
  <si>
    <t>STARTKONTINGENT</t>
  </si>
  <si>
    <t>EGENANDELER</t>
  </si>
  <si>
    <t>Egenandel cup</t>
  </si>
  <si>
    <t>Inntekter Martnaskafe</t>
  </si>
  <si>
    <t/>
  </si>
  <si>
    <t>KJØP KIOSKVARER</t>
  </si>
  <si>
    <t>MATLEVERANSE</t>
  </si>
  <si>
    <t>UTGIFTER VEDR DUGNAD</t>
  </si>
  <si>
    <t>LEIE LOKALER/BANER/ROM</t>
  </si>
  <si>
    <t>VAKTHOLD</t>
  </si>
  <si>
    <t>Renovasjon, vann, vedlikehold</t>
  </si>
  <si>
    <t>LEIE MASKINER/UTSTYR U/PERSON</t>
  </si>
  <si>
    <t>VARIG UTSTYR</t>
  </si>
  <si>
    <t>DRAKTER,UTSTYR EGET BRUK</t>
  </si>
  <si>
    <t>DRIFTSMATERIALE, REKVISI</t>
  </si>
  <si>
    <t>DOMMERUTGIFTER</t>
  </si>
  <si>
    <t>INNLEID DUGNADSTJENESTE</t>
  </si>
  <si>
    <t>KONTORREKVISITA</t>
  </si>
  <si>
    <t>KOPIERING, TRYKKING</t>
  </si>
  <si>
    <t>MØTER, KURS, SOSIALT</t>
  </si>
  <si>
    <t>TELEFON/INTERNETT/LYD</t>
  </si>
  <si>
    <t>PORTO</t>
  </si>
  <si>
    <t>BILGODTGJ. U/10000</t>
  </si>
  <si>
    <t>REISEKOSTN. IKKE OPPG. PL.</t>
  </si>
  <si>
    <t>BUSSTRANSPORT</t>
  </si>
  <si>
    <t>STØTTE UTØVERE</t>
  </si>
  <si>
    <t>ANNONSER,REKLAME,HJEMMESIDE</t>
  </si>
  <si>
    <t>GAVER, BLOMSTER</t>
  </si>
  <si>
    <t>PREMIER</t>
  </si>
  <si>
    <t>DELING OVERSKUDD FELLES</t>
  </si>
  <si>
    <t>LISENSER,GEBYRER</t>
  </si>
  <si>
    <t>OPPMASJ/ANDRE ARR</t>
  </si>
  <si>
    <t>BANKGEBYRER</t>
  </si>
  <si>
    <t>DRIFTSRESULTAT</t>
  </si>
  <si>
    <t>RENTEINNTEKT</t>
  </si>
  <si>
    <t>SUM Rsk</t>
  </si>
  <si>
    <t>Bud</t>
  </si>
  <si>
    <t>Bud cup</t>
  </si>
  <si>
    <t>Sum Cup</t>
  </si>
  <si>
    <t>Progn.</t>
  </si>
  <si>
    <t>Progn. Cup</t>
  </si>
  <si>
    <t>2016</t>
  </si>
  <si>
    <t>Budsj. Cup</t>
  </si>
  <si>
    <t>Sum netto finanskostnader</t>
  </si>
  <si>
    <t>RESULTAT</t>
  </si>
  <si>
    <t>Sum prog</t>
  </si>
  <si>
    <r>
      <t>TRENINGSUTGIFT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kostn trenere</t>
    </r>
  </si>
  <si>
    <t>Bud 14</t>
  </si>
  <si>
    <t>Res 14</t>
  </si>
  <si>
    <t>Bud 15</t>
  </si>
  <si>
    <t>Bud 16</t>
  </si>
  <si>
    <t>FELLES DRIFT</t>
  </si>
  <si>
    <t>JENTERITTET</t>
  </si>
  <si>
    <t>IDRETSSKOLEN</t>
  </si>
  <si>
    <t>SKISTUGGU</t>
  </si>
  <si>
    <t>FOTBALL</t>
  </si>
  <si>
    <t>HÅNDBALL</t>
  </si>
  <si>
    <t>ORIENTERING</t>
  </si>
  <si>
    <t>TOTALT RØROS IL</t>
  </si>
  <si>
    <t>SKI</t>
  </si>
  <si>
    <t>SKISKYTING</t>
  </si>
  <si>
    <t>SYKKEL</t>
  </si>
  <si>
    <t>TURN</t>
  </si>
  <si>
    <t>Kasserer</t>
  </si>
  <si>
    <t>E-post-adr.</t>
  </si>
  <si>
    <t>Mob</t>
  </si>
  <si>
    <t>Erik Høsøien</t>
  </si>
  <si>
    <t>906 92 470</t>
  </si>
  <si>
    <t>Hanne Mette S Vintervold</t>
  </si>
  <si>
    <t>hmv@rorosbanken.n</t>
  </si>
  <si>
    <t>970 77 365</t>
  </si>
  <si>
    <t>Egil H. Langeng</t>
  </si>
  <si>
    <t>918 33 522</t>
  </si>
  <si>
    <t>Annette Trønnes</t>
  </si>
  <si>
    <t>469 62 019</t>
  </si>
  <si>
    <t>Petter Gullikstad</t>
  </si>
  <si>
    <t>928 39 297</t>
  </si>
  <si>
    <t>Janne H. Schjølberg</t>
  </si>
  <si>
    <t>976 63 974</t>
  </si>
  <si>
    <t>Britt L. Nilsgård</t>
  </si>
  <si>
    <t>928 37 208</t>
  </si>
  <si>
    <t>Hilde Knutsen</t>
  </si>
  <si>
    <t>995 87 481</t>
  </si>
  <si>
    <t>Ragnhild S. Hollum</t>
  </si>
  <si>
    <t>rshollum@roros.net</t>
  </si>
  <si>
    <t>984 94 716</t>
  </si>
  <si>
    <t>Gebyrere lisenser</t>
  </si>
  <si>
    <t>Utgift lotteri Nea Radio</t>
  </si>
  <si>
    <t>Utgift treningsleir</t>
  </si>
  <si>
    <t>Vedlikehold bygninger</t>
  </si>
  <si>
    <t>Period. Leieinnt./reklameinntekter</t>
  </si>
  <si>
    <t>Lisenser og gebyrer</t>
  </si>
  <si>
    <t>Friidrett</t>
  </si>
  <si>
    <t xml:space="preserve">Momskomp </t>
  </si>
  <si>
    <t>Volleyball</t>
  </si>
  <si>
    <t>Res. Cup</t>
  </si>
  <si>
    <t>Samlet Resultat</t>
  </si>
  <si>
    <t>Linn-Eva Kolstad</t>
  </si>
  <si>
    <t>Rikke Lolk Nordvik</t>
  </si>
  <si>
    <t>934 19 407</t>
  </si>
  <si>
    <t>938 56 020</t>
  </si>
  <si>
    <t>leder@roros-il.no;</t>
  </si>
  <si>
    <t>ehl@rorosbanken.no;</t>
  </si>
  <si>
    <t>petgul1@hotmail.no;</t>
  </si>
  <si>
    <t>bln@rorosbanken.no;</t>
  </si>
  <si>
    <t>hilde.knutsen@stfk.no;</t>
  </si>
  <si>
    <t>anette.tronnes@gmail.com;</t>
  </si>
  <si>
    <t>linn-eva@hotmail.com;</t>
  </si>
  <si>
    <t>janne.schjolberg@gmail.com;</t>
  </si>
  <si>
    <t>Rikkelono@hotmail.com;</t>
  </si>
  <si>
    <t>Jordfres sandvolleyballanlegg</t>
  </si>
  <si>
    <t>Medlemsstøtte og driftssøtte sandvolleyball</t>
  </si>
  <si>
    <t>Div drift sandvolleyballanlegg</t>
  </si>
  <si>
    <t>Tirsdag  treninger, turnering. Økt pga økte priser og økt aktivitetsnivå</t>
  </si>
  <si>
    <t>Økt pga barn/ungdomsaktivitet</t>
  </si>
  <si>
    <t>Dugnad: Herre/damelag og barn/ungdom</t>
  </si>
  <si>
    <t>Nyttårsturnering, RørOs cup, Sandvolleyball arr (nytt i år aldersbestemt arrangement)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</si>
</sst>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  <numFmt numFmtId="167" formatCode="0_ ;\-0\ "/>
    <numFmt numFmtId="168" formatCode="0.0"/>
    <numFmt numFmtId="169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</cellStyleXfs>
  <cellXfs count="179">
    <xf numFmtId="0" fontId="0" fillId="0" borderId="0" xfId="0"/>
    <xf numFmtId="1" fontId="3" fillId="0" borderId="0" xfId="1" applyNumberFormat="1" applyFont="1"/>
    <xf numFmtId="166" fontId="3" fillId="0" borderId="0" xfId="1" applyNumberFormat="1" applyFont="1"/>
    <xf numFmtId="1" fontId="3" fillId="0" borderId="0" xfId="1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left"/>
    </xf>
    <xf numFmtId="167" fontId="3" fillId="0" borderId="1" xfId="1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/>
    <xf numFmtId="165" fontId="4" fillId="0" borderId="0" xfId="1" applyNumberFormat="1" applyFont="1"/>
    <xf numFmtId="0" fontId="4" fillId="0" borderId="0" xfId="0" applyFont="1"/>
    <xf numFmtId="166" fontId="4" fillId="0" borderId="0" xfId="1" applyNumberFormat="1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/>
    <xf numFmtId="165" fontId="4" fillId="0" borderId="1" xfId="1" applyNumberFormat="1" applyFont="1" applyBorder="1"/>
    <xf numFmtId="1" fontId="3" fillId="0" borderId="0" xfId="1" applyNumberFormat="1" applyFont="1" applyAlignment="1">
      <alignment horizontal="center"/>
    </xf>
    <xf numFmtId="165" fontId="3" fillId="0" borderId="0" xfId="1" applyNumberFormat="1" applyFont="1"/>
    <xf numFmtId="167" fontId="4" fillId="0" borderId="0" xfId="1" applyNumberFormat="1" applyFont="1"/>
    <xf numFmtId="167" fontId="4" fillId="0" borderId="1" xfId="1" applyNumberFormat="1" applyFont="1" applyBorder="1"/>
    <xf numFmtId="167" fontId="3" fillId="0" borderId="0" xfId="1" applyNumberFormat="1" applyFont="1"/>
    <xf numFmtId="166" fontId="3" fillId="0" borderId="1" xfId="1" applyNumberFormat="1" applyFont="1" applyBorder="1"/>
    <xf numFmtId="165" fontId="3" fillId="0" borderId="1" xfId="1" applyNumberFormat="1" applyFont="1" applyBorder="1"/>
    <xf numFmtId="1" fontId="4" fillId="0" borderId="0" xfId="1" applyNumberFormat="1" applyFont="1"/>
    <xf numFmtId="167" fontId="3" fillId="0" borderId="0" xfId="1" applyNumberFormat="1" applyFon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167" fontId="4" fillId="0" borderId="0" xfId="1" applyNumberFormat="1" applyFont="1" applyBorder="1"/>
    <xf numFmtId="166" fontId="4" fillId="0" borderId="0" xfId="1" applyNumberFormat="1" applyFont="1" applyBorder="1"/>
    <xf numFmtId="165" fontId="4" fillId="0" borderId="0" xfId="1" applyNumberFormat="1" applyFont="1" applyBorder="1"/>
    <xf numFmtId="165" fontId="4" fillId="0" borderId="0" xfId="1" quotePrefix="1" applyNumberFormat="1" applyFont="1"/>
    <xf numFmtId="1" fontId="5" fillId="0" borderId="0" xfId="1" applyNumberFormat="1" applyFont="1"/>
    <xf numFmtId="166" fontId="5" fillId="0" borderId="0" xfId="1" applyNumberFormat="1" applyFont="1"/>
    <xf numFmtId="1" fontId="5" fillId="0" borderId="0" xfId="1" applyNumberFormat="1" applyFont="1" applyAlignment="1">
      <alignment horizontal="left"/>
    </xf>
    <xf numFmtId="167" fontId="5" fillId="0" borderId="0" xfId="1" applyNumberFormat="1" applyFont="1"/>
    <xf numFmtId="0" fontId="3" fillId="2" borderId="0" xfId="0" applyFont="1" applyFill="1"/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166" fontId="3" fillId="0" borderId="2" xfId="1" applyNumberFormat="1" applyFont="1" applyBorder="1"/>
    <xf numFmtId="0" fontId="3" fillId="2" borderId="2" xfId="0" applyFont="1" applyFill="1" applyBorder="1"/>
    <xf numFmtId="0" fontId="4" fillId="2" borderId="2" xfId="0" applyFont="1" applyFill="1" applyBorder="1"/>
    <xf numFmtId="168" fontId="5" fillId="0" borderId="0" xfId="1" applyNumberFormat="1" applyFont="1"/>
    <xf numFmtId="168" fontId="3" fillId="0" borderId="0" xfId="1" applyNumberFormat="1" applyFont="1"/>
    <xf numFmtId="168" fontId="3" fillId="0" borderId="2" xfId="1" applyNumberFormat="1" applyFont="1" applyBorder="1" applyAlignment="1">
      <alignment horizontal="center"/>
    </xf>
    <xf numFmtId="168" fontId="4" fillId="2" borderId="2" xfId="0" applyNumberFormat="1" applyFont="1" applyFill="1" applyBorder="1"/>
    <xf numFmtId="168" fontId="4" fillId="2" borderId="2" xfId="1" applyNumberFormat="1" applyFont="1" applyFill="1" applyBorder="1"/>
    <xf numFmtId="168" fontId="3" fillId="2" borderId="2" xfId="0" applyNumberFormat="1" applyFont="1" applyFill="1" applyBorder="1"/>
    <xf numFmtId="168" fontId="3" fillId="2" borderId="2" xfId="1" applyNumberFormat="1" applyFont="1" applyFill="1" applyBorder="1"/>
    <xf numFmtId="168" fontId="4" fillId="2" borderId="0" xfId="0" applyNumberFormat="1" applyFont="1" applyFill="1"/>
    <xf numFmtId="167" fontId="3" fillId="0" borderId="2" xfId="1" applyNumberFormat="1" applyFont="1" applyBorder="1"/>
    <xf numFmtId="165" fontId="3" fillId="0" borderId="2" xfId="1" applyNumberFormat="1" applyFont="1" applyBorder="1"/>
    <xf numFmtId="167" fontId="4" fillId="0" borderId="2" xfId="1" applyNumberFormat="1" applyFont="1" applyBorder="1"/>
    <xf numFmtId="166" fontId="4" fillId="0" borderId="2" xfId="1" applyNumberFormat="1" applyFont="1" applyBorder="1"/>
    <xf numFmtId="165" fontId="4" fillId="0" borderId="2" xfId="1" applyNumberFormat="1" applyFont="1" applyBorder="1"/>
    <xf numFmtId="1" fontId="3" fillId="0" borderId="2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0" fontId="8" fillId="0" borderId="1" xfId="0" applyFont="1" applyBorder="1"/>
    <xf numFmtId="3" fontId="8" fillId="0" borderId="1" xfId="0" applyNumberFormat="1" applyFont="1" applyBorder="1"/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8" fillId="0" borderId="3" xfId="0" applyFont="1" applyBorder="1"/>
    <xf numFmtId="3" fontId="8" fillId="0" borderId="3" xfId="0" applyNumberFormat="1" applyFont="1" applyBorder="1"/>
    <xf numFmtId="167" fontId="4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168" fontId="4" fillId="2" borderId="4" xfId="0" applyNumberFormat="1" applyFont="1" applyFill="1" applyBorder="1"/>
    <xf numFmtId="168" fontId="4" fillId="2" borderId="4" xfId="1" applyNumberFormat="1" applyFont="1" applyFill="1" applyBorder="1"/>
    <xf numFmtId="0" fontId="4" fillId="0" borderId="2" xfId="1" applyNumberFormat="1" applyFont="1" applyBorder="1" applyAlignment="1">
      <alignment horizontal="right"/>
    </xf>
    <xf numFmtId="167" fontId="12" fillId="0" borderId="0" xfId="1" applyNumberFormat="1" applyFont="1"/>
    <xf numFmtId="166" fontId="12" fillId="0" borderId="0" xfId="1" applyNumberFormat="1" applyFont="1"/>
    <xf numFmtId="0" fontId="13" fillId="0" borderId="0" xfId="0" applyFont="1"/>
    <xf numFmtId="0" fontId="14" fillId="0" borderId="0" xfId="0" applyFont="1"/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wrapText="1"/>
    </xf>
    <xf numFmtId="0" fontId="13" fillId="0" borderId="1" xfId="0" applyFont="1" applyBorder="1"/>
    <xf numFmtId="1" fontId="13" fillId="0" borderId="1" xfId="0" applyNumberFormat="1" applyFont="1" applyBorder="1" applyAlignment="1">
      <alignment horizontal="center"/>
    </xf>
    <xf numFmtId="166" fontId="15" fillId="0" borderId="0" xfId="1" applyNumberFormat="1" applyFont="1"/>
    <xf numFmtId="0" fontId="15" fillId="0" borderId="0" xfId="0" applyFont="1"/>
    <xf numFmtId="49" fontId="16" fillId="0" borderId="0" xfId="0" applyNumberFormat="1" applyFont="1"/>
    <xf numFmtId="169" fontId="16" fillId="0" borderId="0" xfId="0" applyNumberFormat="1" applyFont="1"/>
    <xf numFmtId="169" fontId="15" fillId="0" borderId="0" xfId="0" applyNumberFormat="1" applyFont="1"/>
    <xf numFmtId="0" fontId="15" fillId="0" borderId="1" xfId="0" applyFont="1" applyBorder="1"/>
    <xf numFmtId="49" fontId="16" fillId="0" borderId="1" xfId="0" applyNumberFormat="1" applyFont="1" applyBorder="1"/>
    <xf numFmtId="169" fontId="16" fillId="0" borderId="1" xfId="0" applyNumberFormat="1" applyFont="1" applyBorder="1"/>
    <xf numFmtId="169" fontId="15" fillId="0" borderId="1" xfId="0" applyNumberFormat="1" applyFont="1" applyBorder="1"/>
    <xf numFmtId="166" fontId="15" fillId="0" borderId="1" xfId="1" applyNumberFormat="1" applyFont="1" applyBorder="1"/>
    <xf numFmtId="49" fontId="13" fillId="0" borderId="0" xfId="0" applyNumberFormat="1" applyFont="1"/>
    <xf numFmtId="169" fontId="13" fillId="0" borderId="0" xfId="0" applyNumberFormat="1" applyFont="1"/>
    <xf numFmtId="167" fontId="12" fillId="0" borderId="0" xfId="1" applyNumberFormat="1" applyFont="1" applyAlignment="1">
      <alignment horizontal="center"/>
    </xf>
    <xf numFmtId="165" fontId="12" fillId="0" borderId="0" xfId="1" applyNumberFormat="1" applyFont="1"/>
    <xf numFmtId="167" fontId="15" fillId="0" borderId="0" xfId="1" applyNumberFormat="1" applyFont="1" applyAlignment="1">
      <alignment horizontal="center"/>
    </xf>
    <xf numFmtId="165" fontId="15" fillId="0" borderId="0" xfId="1" applyNumberFormat="1" applyFont="1"/>
    <xf numFmtId="169" fontId="13" fillId="0" borderId="1" xfId="0" applyNumberFormat="1" applyFont="1" applyBorder="1"/>
    <xf numFmtId="166" fontId="12" fillId="0" borderId="1" xfId="1" applyNumberFormat="1" applyFont="1" applyBorder="1"/>
    <xf numFmtId="0" fontId="12" fillId="0" borderId="0" xfId="0" applyFont="1"/>
    <xf numFmtId="49" fontId="13" fillId="0" borderId="1" xfId="0" applyNumberFormat="1" applyFont="1" applyBorder="1"/>
    <xf numFmtId="167" fontId="15" fillId="0" borderId="0" xfId="1" applyNumberFormat="1" applyFont="1"/>
    <xf numFmtId="169" fontId="15" fillId="0" borderId="0" xfId="1" applyNumberFormat="1" applyFont="1"/>
    <xf numFmtId="167" fontId="15" fillId="0" borderId="1" xfId="1" applyNumberFormat="1" applyFont="1" applyBorder="1"/>
    <xf numFmtId="169" fontId="15" fillId="0" borderId="1" xfId="1" applyNumberFormat="1" applyFont="1" applyBorder="1"/>
    <xf numFmtId="169" fontId="12" fillId="0" borderId="0" xfId="1" applyNumberFormat="1" applyFont="1"/>
    <xf numFmtId="169" fontId="12" fillId="0" borderId="1" xfId="1" applyNumberFormat="1" applyFont="1" applyBorder="1"/>
    <xf numFmtId="0" fontId="11" fillId="0" borderId="3" xfId="0" applyFont="1" applyBorder="1"/>
    <xf numFmtId="3" fontId="11" fillId="0" borderId="3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1" xfId="0" applyFont="1" applyBorder="1"/>
    <xf numFmtId="0" fontId="8" fillId="0" borderId="12" xfId="0" applyFont="1" applyBorder="1"/>
    <xf numFmtId="3" fontId="11" fillId="0" borderId="12" xfId="0" applyNumberFormat="1" applyFont="1" applyBorder="1"/>
    <xf numFmtId="3" fontId="8" fillId="0" borderId="13" xfId="0" applyNumberFormat="1" applyFont="1" applyBorder="1"/>
    <xf numFmtId="0" fontId="11" fillId="0" borderId="14" xfId="0" applyFont="1" applyBorder="1"/>
    <xf numFmtId="3" fontId="8" fillId="0" borderId="15" xfId="0" applyNumberFormat="1" applyFont="1" applyBorder="1"/>
    <xf numFmtId="0" fontId="8" fillId="0" borderId="14" xfId="0" applyFont="1" applyBorder="1"/>
    <xf numFmtId="3" fontId="8" fillId="0" borderId="10" xfId="0" applyNumberFormat="1" applyFont="1" applyBorder="1"/>
    <xf numFmtId="0" fontId="8" fillId="0" borderId="11" xfId="0" applyFont="1" applyBorder="1"/>
    <xf numFmtId="3" fontId="8" fillId="0" borderId="12" xfId="0" applyNumberFormat="1" applyFont="1" applyBorder="1"/>
    <xf numFmtId="0" fontId="0" fillId="0" borderId="14" xfId="0" applyBorder="1"/>
    <xf numFmtId="0" fontId="0" fillId="0" borderId="11" xfId="0" applyBorder="1"/>
    <xf numFmtId="0" fontId="10" fillId="0" borderId="5" xfId="0" applyFont="1" applyBorder="1"/>
    <xf numFmtId="0" fontId="8" fillId="0" borderId="9" xfId="0" applyFont="1" applyBorder="1"/>
    <xf numFmtId="0" fontId="0" fillId="0" borderId="9" xfId="0" applyBorder="1"/>
    <xf numFmtId="0" fontId="10" fillId="0" borderId="6" xfId="0" applyFont="1" applyBorder="1"/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1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18" fillId="0" borderId="0" xfId="2"/>
    <xf numFmtId="0" fontId="5" fillId="0" borderId="0" xfId="0" applyFont="1"/>
    <xf numFmtId="0" fontId="5" fillId="0" borderId="1" xfId="0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4" fontId="3" fillId="2" borderId="0" xfId="0" applyNumberFormat="1" applyFont="1" applyFill="1"/>
    <xf numFmtId="4" fontId="4" fillId="2" borderId="0" xfId="0" applyNumberFormat="1" applyFont="1" applyFill="1"/>
    <xf numFmtId="168" fontId="8" fillId="0" borderId="15" xfId="0" applyNumberFormat="1" applyFont="1" applyBorder="1"/>
    <xf numFmtId="168" fontId="8" fillId="0" borderId="10" xfId="0" applyNumberFormat="1" applyFont="1" applyBorder="1"/>
    <xf numFmtId="168" fontId="8" fillId="0" borderId="13" xfId="0" applyNumberFormat="1" applyFont="1" applyBorder="1"/>
    <xf numFmtId="168" fontId="11" fillId="0" borderId="13" xfId="0" applyNumberFormat="1" applyFont="1" applyBorder="1"/>
    <xf numFmtId="0" fontId="9" fillId="0" borderId="5" xfId="0" applyFont="1" applyBorder="1"/>
    <xf numFmtId="3" fontId="13" fillId="0" borderId="2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 wrapText="1"/>
    </xf>
    <xf numFmtId="1" fontId="13" fillId="0" borderId="2" xfId="0" quotePrefix="1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69" fontId="15" fillId="0" borderId="2" xfId="0" applyNumberFormat="1" applyFont="1" applyBorder="1"/>
    <xf numFmtId="169" fontId="13" fillId="0" borderId="2" xfId="0" applyNumberFormat="1" applyFont="1" applyBorder="1"/>
    <xf numFmtId="165" fontId="12" fillId="0" borderId="2" xfId="1" applyNumberFormat="1" applyFont="1" applyBorder="1"/>
    <xf numFmtId="165" fontId="15" fillId="0" borderId="2" xfId="1" applyNumberFormat="1" applyFont="1" applyBorder="1"/>
    <xf numFmtId="169" fontId="15" fillId="0" borderId="2" xfId="1" applyNumberFormat="1" applyFont="1" applyBorder="1"/>
    <xf numFmtId="169" fontId="12" fillId="0" borderId="2" xfId="1" applyNumberFormat="1" applyFont="1" applyBorder="1"/>
    <xf numFmtId="3" fontId="13" fillId="0" borderId="21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9" fontId="15" fillId="0" borderId="21" xfId="0" applyNumberFormat="1" applyFont="1" applyBorder="1"/>
    <xf numFmtId="169" fontId="13" fillId="0" borderId="21" xfId="0" applyNumberFormat="1" applyFont="1" applyBorder="1"/>
    <xf numFmtId="165" fontId="12" fillId="0" borderId="21" xfId="1" applyNumberFormat="1" applyFont="1" applyBorder="1"/>
    <xf numFmtId="165" fontId="15" fillId="0" borderId="21" xfId="1" applyNumberFormat="1" applyFont="1" applyBorder="1"/>
    <xf numFmtId="169" fontId="15" fillId="0" borderId="21" xfId="1" applyNumberFormat="1" applyFont="1" applyBorder="1"/>
    <xf numFmtId="169" fontId="12" fillId="0" borderId="21" xfId="1" applyNumberFormat="1" applyFont="1" applyBorder="1"/>
    <xf numFmtId="3" fontId="13" fillId="0" borderId="22" xfId="0" applyNumberFormat="1" applyFont="1" applyBorder="1" applyAlignment="1">
      <alignment horizontal="center" wrapText="1"/>
    </xf>
    <xf numFmtId="1" fontId="13" fillId="0" borderId="23" xfId="0" quotePrefix="1" applyNumberFormat="1" applyFont="1" applyBorder="1" applyAlignment="1">
      <alignment horizontal="center"/>
    </xf>
    <xf numFmtId="169" fontId="15" fillId="0" borderId="23" xfId="0" applyNumberFormat="1" applyFont="1" applyBorder="1"/>
    <xf numFmtId="169" fontId="13" fillId="0" borderId="23" xfId="0" applyNumberFormat="1" applyFont="1" applyBorder="1"/>
    <xf numFmtId="165" fontId="12" fillId="0" borderId="23" xfId="1" applyNumberFormat="1" applyFont="1" applyBorder="1"/>
    <xf numFmtId="166" fontId="15" fillId="0" borderId="23" xfId="1" applyNumberFormat="1" applyFont="1" applyBorder="1"/>
    <xf numFmtId="169" fontId="15" fillId="0" borderId="23" xfId="1" applyNumberFormat="1" applyFont="1" applyBorder="1"/>
    <xf numFmtId="169" fontId="12" fillId="0" borderId="23" xfId="1" applyNumberFormat="1" applyFont="1" applyBorder="1"/>
    <xf numFmtId="169" fontId="12" fillId="0" borderId="24" xfId="1" applyNumberFormat="1" applyFont="1" applyBorder="1"/>
    <xf numFmtId="169" fontId="12" fillId="0" borderId="23" xfId="0" applyNumberFormat="1" applyFont="1" applyBorder="1"/>
    <xf numFmtId="169" fontId="12" fillId="0" borderId="2" xfId="0" applyNumberFormat="1" applyFont="1" applyBorder="1"/>
  </cellXfs>
  <cellStyles count="4">
    <cellStyle name="Hyperkobling" xfId="2" builtinId="8"/>
    <cellStyle name="Komma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shollum@roros.net" TargetMode="External"/><Relationship Id="rId3" Type="http://schemas.openxmlformats.org/officeDocument/2006/relationships/hyperlink" Target="mailto:anette.tronnes@gmail.com" TargetMode="External"/><Relationship Id="rId7" Type="http://schemas.openxmlformats.org/officeDocument/2006/relationships/hyperlink" Target="mailto:hilde.knutsen@stfk.no" TargetMode="External"/><Relationship Id="rId12" Type="http://schemas.openxmlformats.org/officeDocument/2006/relationships/hyperlink" Target="mailto:leder@roros-il.no" TargetMode="External"/><Relationship Id="rId2" Type="http://schemas.openxmlformats.org/officeDocument/2006/relationships/hyperlink" Target="mailto:ehl@rorosbanken.no" TargetMode="External"/><Relationship Id="rId1" Type="http://schemas.openxmlformats.org/officeDocument/2006/relationships/hyperlink" Target="mailto:hmv@rorosbanken.n" TargetMode="External"/><Relationship Id="rId6" Type="http://schemas.openxmlformats.org/officeDocument/2006/relationships/hyperlink" Target="mailto:bln@rorosbanken.no" TargetMode="External"/><Relationship Id="rId11" Type="http://schemas.openxmlformats.org/officeDocument/2006/relationships/hyperlink" Target="mailto:leder@roros-il.no" TargetMode="External"/><Relationship Id="rId5" Type="http://schemas.openxmlformats.org/officeDocument/2006/relationships/hyperlink" Target="mailto:janne.schjolberg@gmail.com" TargetMode="External"/><Relationship Id="rId10" Type="http://schemas.openxmlformats.org/officeDocument/2006/relationships/hyperlink" Target="mailto:Rikkelono@hotmail.com" TargetMode="External"/><Relationship Id="rId4" Type="http://schemas.openxmlformats.org/officeDocument/2006/relationships/hyperlink" Target="mailto:petgul1@hotmail.no" TargetMode="External"/><Relationship Id="rId9" Type="http://schemas.openxmlformats.org/officeDocument/2006/relationships/hyperlink" Target="mailto:linn-eva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zoomScale="120" zoomScaleNormal="120" zoomScalePageLayoutView="120" workbookViewId="0">
      <selection activeCell="D24" sqref="D24"/>
    </sheetView>
  </sheetViews>
  <sheetFormatPr baseColWidth="10" defaultColWidth="10.81640625" defaultRowHeight="15.5" x14ac:dyDescent="0.35"/>
  <cols>
    <col min="1" max="1" width="9.81640625" style="142" customWidth="1"/>
    <col min="2" max="2" width="19.36328125" style="142" customWidth="1"/>
    <col min="3" max="3" width="27" style="142" customWidth="1"/>
    <col min="4" max="4" width="30.26953125" style="142" customWidth="1"/>
    <col min="5" max="5" width="13.7265625" style="142" customWidth="1"/>
    <col min="6" max="16384" width="10.81640625" style="142"/>
  </cols>
  <sheetData>
    <row r="1" spans="1:5" s="139" customFormat="1" x14ac:dyDescent="0.35">
      <c r="A1" s="139" t="s">
        <v>4</v>
      </c>
    </row>
    <row r="3" spans="1:5" s="140" customFormat="1" x14ac:dyDescent="0.35">
      <c r="A3" s="140" t="s">
        <v>33</v>
      </c>
      <c r="B3" s="140" t="s">
        <v>23</v>
      </c>
      <c r="C3" s="140" t="s">
        <v>269</v>
      </c>
      <c r="D3" s="140" t="s">
        <v>270</v>
      </c>
      <c r="E3" s="140" t="s">
        <v>271</v>
      </c>
    </row>
    <row r="4" spans="1:5" x14ac:dyDescent="0.35">
      <c r="A4" s="141">
        <v>0</v>
      </c>
      <c r="B4" s="142" t="s">
        <v>63</v>
      </c>
    </row>
    <row r="5" spans="1:5" x14ac:dyDescent="0.35">
      <c r="A5" s="141"/>
    </row>
    <row r="6" spans="1:5" x14ac:dyDescent="0.35">
      <c r="A6" s="141">
        <v>1</v>
      </c>
      <c r="B6" s="142" t="s">
        <v>24</v>
      </c>
      <c r="C6" s="142" t="s">
        <v>272</v>
      </c>
      <c r="D6" s="138" t="s">
        <v>307</v>
      </c>
      <c r="E6" s="142" t="s">
        <v>273</v>
      </c>
    </row>
    <row r="7" spans="1:5" x14ac:dyDescent="0.35">
      <c r="A7" s="141">
        <v>2</v>
      </c>
      <c r="B7" s="142" t="s">
        <v>25</v>
      </c>
      <c r="C7" s="142" t="s">
        <v>274</v>
      </c>
      <c r="D7" s="138" t="s">
        <v>275</v>
      </c>
      <c r="E7" s="142" t="s">
        <v>276</v>
      </c>
    </row>
    <row r="8" spans="1:5" x14ac:dyDescent="0.35">
      <c r="A8" s="141">
        <v>3</v>
      </c>
      <c r="B8" s="142" t="s">
        <v>26</v>
      </c>
      <c r="C8" s="142" t="s">
        <v>277</v>
      </c>
      <c r="D8" s="138" t="s">
        <v>308</v>
      </c>
      <c r="E8" s="142" t="s">
        <v>278</v>
      </c>
    </row>
    <row r="9" spans="1:5" x14ac:dyDescent="0.35">
      <c r="A9" s="141">
        <v>4</v>
      </c>
      <c r="B9" s="142" t="s">
        <v>27</v>
      </c>
      <c r="C9" s="142" t="s">
        <v>279</v>
      </c>
      <c r="D9" s="138" t="s">
        <v>312</v>
      </c>
      <c r="E9" s="142" t="s">
        <v>280</v>
      </c>
    </row>
    <row r="10" spans="1:5" x14ac:dyDescent="0.35">
      <c r="A10" s="141">
        <v>5</v>
      </c>
      <c r="B10" s="142" t="s">
        <v>74</v>
      </c>
      <c r="C10" s="142" t="s">
        <v>272</v>
      </c>
      <c r="D10" s="138" t="s">
        <v>307</v>
      </c>
      <c r="E10" s="142" t="s">
        <v>273</v>
      </c>
    </row>
    <row r="11" spans="1:5" x14ac:dyDescent="0.35">
      <c r="A11" s="141">
        <v>6</v>
      </c>
      <c r="B11" s="142" t="s">
        <v>28</v>
      </c>
      <c r="C11" s="142" t="s">
        <v>303</v>
      </c>
      <c r="D11" s="138" t="s">
        <v>313</v>
      </c>
      <c r="E11" s="142" t="s">
        <v>305</v>
      </c>
    </row>
    <row r="12" spans="1:5" x14ac:dyDescent="0.35">
      <c r="A12" s="141">
        <v>7</v>
      </c>
      <c r="B12" s="142" t="s">
        <v>5</v>
      </c>
      <c r="C12" s="142" t="s">
        <v>281</v>
      </c>
      <c r="D12" s="138" t="s">
        <v>309</v>
      </c>
      <c r="E12" s="142" t="s">
        <v>282</v>
      </c>
    </row>
    <row r="13" spans="1:5" x14ac:dyDescent="0.35">
      <c r="A13" s="141">
        <v>8</v>
      </c>
      <c r="B13" s="142" t="s">
        <v>29</v>
      </c>
      <c r="C13" s="142" t="s">
        <v>283</v>
      </c>
      <c r="D13" s="138" t="s">
        <v>314</v>
      </c>
      <c r="E13" s="142" t="s">
        <v>284</v>
      </c>
    </row>
    <row r="14" spans="1:5" x14ac:dyDescent="0.35">
      <c r="A14" s="141">
        <v>9</v>
      </c>
      <c r="B14" s="142" t="s">
        <v>30</v>
      </c>
      <c r="C14" s="142" t="s">
        <v>285</v>
      </c>
      <c r="D14" s="138" t="s">
        <v>310</v>
      </c>
      <c r="E14" s="142" t="s">
        <v>286</v>
      </c>
    </row>
    <row r="15" spans="1:5" x14ac:dyDescent="0.35">
      <c r="A15" s="141">
        <v>10</v>
      </c>
      <c r="B15" s="142" t="s">
        <v>31</v>
      </c>
      <c r="C15" s="142" t="s">
        <v>287</v>
      </c>
      <c r="D15" s="138" t="s">
        <v>311</v>
      </c>
      <c r="E15" s="142" t="s">
        <v>288</v>
      </c>
    </row>
    <row r="16" spans="1:5" x14ac:dyDescent="0.35">
      <c r="A16" s="141">
        <v>11</v>
      </c>
      <c r="B16" s="142" t="s">
        <v>32</v>
      </c>
      <c r="C16" s="142" t="s">
        <v>289</v>
      </c>
      <c r="D16" s="138" t="s">
        <v>290</v>
      </c>
      <c r="E16" s="142" t="s">
        <v>291</v>
      </c>
    </row>
    <row r="17" spans="1:5" x14ac:dyDescent="0.35">
      <c r="A17" s="141">
        <v>12</v>
      </c>
      <c r="B17" s="142" t="s">
        <v>300</v>
      </c>
      <c r="C17" s="142" t="s">
        <v>304</v>
      </c>
      <c r="D17" s="138" t="s">
        <v>315</v>
      </c>
      <c r="E17" s="142" t="s">
        <v>306</v>
      </c>
    </row>
    <row r="18" spans="1:5" x14ac:dyDescent="0.35">
      <c r="A18" s="141" t="s">
        <v>64</v>
      </c>
    </row>
    <row r="19" spans="1:5" x14ac:dyDescent="0.35">
      <c r="A19" s="141"/>
    </row>
    <row r="20" spans="1:5" x14ac:dyDescent="0.35">
      <c r="A20" s="141"/>
    </row>
    <row r="21" spans="1:5" x14ac:dyDescent="0.35">
      <c r="A21" s="141"/>
    </row>
    <row r="22" spans="1:5" x14ac:dyDescent="0.35">
      <c r="A22" s="141"/>
    </row>
  </sheetData>
  <hyperlinks>
    <hyperlink ref="D7" r:id="rId1" xr:uid="{00000000-0004-0000-0000-000000000000}"/>
    <hyperlink ref="D8" r:id="rId2" display="ehl@rorosbanken.no" xr:uid="{00000000-0004-0000-0000-000001000000}"/>
    <hyperlink ref="D9" r:id="rId3" display="anette.tronnes@gmail.com" xr:uid="{00000000-0004-0000-0000-000002000000}"/>
    <hyperlink ref="D12" r:id="rId4" display="petgul1@hotmail.no" xr:uid="{00000000-0004-0000-0000-000003000000}"/>
    <hyperlink ref="D13" r:id="rId5" display="janne.schjolberg@gmail.com" xr:uid="{00000000-0004-0000-0000-000004000000}"/>
    <hyperlink ref="D14" r:id="rId6" display="bln@rorosbanken.no" xr:uid="{00000000-0004-0000-0000-000005000000}"/>
    <hyperlink ref="D15" r:id="rId7" display="hilde.knutsen@stfk.no" xr:uid="{00000000-0004-0000-0000-000006000000}"/>
    <hyperlink ref="D16" r:id="rId8" xr:uid="{00000000-0004-0000-0000-000007000000}"/>
    <hyperlink ref="D11" r:id="rId9" display="linn-eva@hotmail.com" xr:uid="{00000000-0004-0000-0000-000008000000}"/>
    <hyperlink ref="D17" r:id="rId10" display="Rikkelono@hotmail.com" xr:uid="{00000000-0004-0000-0000-000009000000}"/>
    <hyperlink ref="D6" r:id="rId11" display="leder@roros-il.no" xr:uid="{00000000-0004-0000-0000-00000A000000}"/>
    <hyperlink ref="D10" r:id="rId12" display="leder@roros-il.no" xr:uid="{00000000-0004-0000-0000-00000B000000}"/>
  </hyperlink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8"/>
  <sheetViews>
    <sheetView topLeftCell="F1" workbookViewId="0">
      <selection activeCell="O28" sqref="O28"/>
    </sheetView>
  </sheetViews>
  <sheetFormatPr baseColWidth="10" defaultRowHeight="14.5" x14ac:dyDescent="0.35"/>
  <cols>
    <col min="1" max="1" width="13.36328125" customWidth="1"/>
    <col min="2" max="3" width="12" customWidth="1"/>
    <col min="5" max="6" width="12.36328125" customWidth="1"/>
    <col min="7" max="7" width="5.36328125" customWidth="1"/>
    <col min="8" max="8" width="13.36328125" customWidth="1"/>
    <col min="13" max="13" width="12.36328125" customWidth="1"/>
    <col min="15" max="15" width="11.08984375" bestFit="1" customWidth="1"/>
    <col min="258" max="258" width="13.36328125" customWidth="1"/>
    <col min="259" max="260" width="12" customWidth="1"/>
    <col min="262" max="262" width="12.36328125" customWidth="1"/>
    <col min="264" max="264" width="13.36328125" customWidth="1"/>
    <col min="271" max="271" width="11.08984375" bestFit="1" customWidth="1"/>
    <col min="514" max="514" width="13.36328125" customWidth="1"/>
    <col min="515" max="516" width="12" customWidth="1"/>
    <col min="518" max="518" width="12.36328125" customWidth="1"/>
    <col min="520" max="520" width="13.36328125" customWidth="1"/>
    <col min="527" max="527" width="11.08984375" bestFit="1" customWidth="1"/>
    <col min="770" max="770" width="13.36328125" customWidth="1"/>
    <col min="771" max="772" width="12" customWidth="1"/>
    <col min="774" max="774" width="12.36328125" customWidth="1"/>
    <col min="776" max="776" width="13.36328125" customWidth="1"/>
    <col min="783" max="783" width="11.08984375" bestFit="1" customWidth="1"/>
    <col min="1026" max="1026" width="13.36328125" customWidth="1"/>
    <col min="1027" max="1028" width="12" customWidth="1"/>
    <col min="1030" max="1030" width="12.36328125" customWidth="1"/>
    <col min="1032" max="1032" width="13.36328125" customWidth="1"/>
    <col min="1039" max="1039" width="11.08984375" bestFit="1" customWidth="1"/>
    <col min="1282" max="1282" width="13.36328125" customWidth="1"/>
    <col min="1283" max="1284" width="12" customWidth="1"/>
    <col min="1286" max="1286" width="12.36328125" customWidth="1"/>
    <col min="1288" max="1288" width="13.36328125" customWidth="1"/>
    <col min="1295" max="1295" width="11.08984375" bestFit="1" customWidth="1"/>
    <col min="1538" max="1538" width="13.36328125" customWidth="1"/>
    <col min="1539" max="1540" width="12" customWidth="1"/>
    <col min="1542" max="1542" width="12.36328125" customWidth="1"/>
    <col min="1544" max="1544" width="13.36328125" customWidth="1"/>
    <col min="1551" max="1551" width="11.08984375" bestFit="1" customWidth="1"/>
    <col min="1794" max="1794" width="13.36328125" customWidth="1"/>
    <col min="1795" max="1796" width="12" customWidth="1"/>
    <col min="1798" max="1798" width="12.36328125" customWidth="1"/>
    <col min="1800" max="1800" width="13.36328125" customWidth="1"/>
    <col min="1807" max="1807" width="11.08984375" bestFit="1" customWidth="1"/>
    <col min="2050" max="2050" width="13.36328125" customWidth="1"/>
    <col min="2051" max="2052" width="12" customWidth="1"/>
    <col min="2054" max="2054" width="12.36328125" customWidth="1"/>
    <col min="2056" max="2056" width="13.36328125" customWidth="1"/>
    <col min="2063" max="2063" width="11.08984375" bestFit="1" customWidth="1"/>
    <col min="2306" max="2306" width="13.36328125" customWidth="1"/>
    <col min="2307" max="2308" width="12" customWidth="1"/>
    <col min="2310" max="2310" width="12.36328125" customWidth="1"/>
    <col min="2312" max="2312" width="13.36328125" customWidth="1"/>
    <col min="2319" max="2319" width="11.08984375" bestFit="1" customWidth="1"/>
    <col min="2562" max="2562" width="13.36328125" customWidth="1"/>
    <col min="2563" max="2564" width="12" customWidth="1"/>
    <col min="2566" max="2566" width="12.36328125" customWidth="1"/>
    <col min="2568" max="2568" width="13.36328125" customWidth="1"/>
    <col min="2575" max="2575" width="11.08984375" bestFit="1" customWidth="1"/>
    <col min="2818" max="2818" width="13.36328125" customWidth="1"/>
    <col min="2819" max="2820" width="12" customWidth="1"/>
    <col min="2822" max="2822" width="12.36328125" customWidth="1"/>
    <col min="2824" max="2824" width="13.36328125" customWidth="1"/>
    <col min="2831" max="2831" width="11.08984375" bestFit="1" customWidth="1"/>
    <col min="3074" max="3074" width="13.36328125" customWidth="1"/>
    <col min="3075" max="3076" width="12" customWidth="1"/>
    <col min="3078" max="3078" width="12.36328125" customWidth="1"/>
    <col min="3080" max="3080" width="13.36328125" customWidth="1"/>
    <col min="3087" max="3087" width="11.08984375" bestFit="1" customWidth="1"/>
    <col min="3330" max="3330" width="13.36328125" customWidth="1"/>
    <col min="3331" max="3332" width="12" customWidth="1"/>
    <col min="3334" max="3334" width="12.36328125" customWidth="1"/>
    <col min="3336" max="3336" width="13.36328125" customWidth="1"/>
    <col min="3343" max="3343" width="11.08984375" bestFit="1" customWidth="1"/>
    <col min="3586" max="3586" width="13.36328125" customWidth="1"/>
    <col min="3587" max="3588" width="12" customWidth="1"/>
    <col min="3590" max="3590" width="12.36328125" customWidth="1"/>
    <col min="3592" max="3592" width="13.36328125" customWidth="1"/>
    <col min="3599" max="3599" width="11.08984375" bestFit="1" customWidth="1"/>
    <col min="3842" max="3842" width="13.36328125" customWidth="1"/>
    <col min="3843" max="3844" width="12" customWidth="1"/>
    <col min="3846" max="3846" width="12.36328125" customWidth="1"/>
    <col min="3848" max="3848" width="13.36328125" customWidth="1"/>
    <col min="3855" max="3855" width="11.08984375" bestFit="1" customWidth="1"/>
    <col min="4098" max="4098" width="13.36328125" customWidth="1"/>
    <col min="4099" max="4100" width="12" customWidth="1"/>
    <col min="4102" max="4102" width="12.36328125" customWidth="1"/>
    <col min="4104" max="4104" width="13.36328125" customWidth="1"/>
    <col min="4111" max="4111" width="11.08984375" bestFit="1" customWidth="1"/>
    <col min="4354" max="4354" width="13.36328125" customWidth="1"/>
    <col min="4355" max="4356" width="12" customWidth="1"/>
    <col min="4358" max="4358" width="12.36328125" customWidth="1"/>
    <col min="4360" max="4360" width="13.36328125" customWidth="1"/>
    <col min="4367" max="4367" width="11.08984375" bestFit="1" customWidth="1"/>
    <col min="4610" max="4610" width="13.36328125" customWidth="1"/>
    <col min="4611" max="4612" width="12" customWidth="1"/>
    <col min="4614" max="4614" width="12.36328125" customWidth="1"/>
    <col min="4616" max="4616" width="13.36328125" customWidth="1"/>
    <col min="4623" max="4623" width="11.08984375" bestFit="1" customWidth="1"/>
    <col min="4866" max="4866" width="13.36328125" customWidth="1"/>
    <col min="4867" max="4868" width="12" customWidth="1"/>
    <col min="4870" max="4870" width="12.36328125" customWidth="1"/>
    <col min="4872" max="4872" width="13.36328125" customWidth="1"/>
    <col min="4879" max="4879" width="11.08984375" bestFit="1" customWidth="1"/>
    <col min="5122" max="5122" width="13.36328125" customWidth="1"/>
    <col min="5123" max="5124" width="12" customWidth="1"/>
    <col min="5126" max="5126" width="12.36328125" customWidth="1"/>
    <col min="5128" max="5128" width="13.36328125" customWidth="1"/>
    <col min="5135" max="5135" width="11.08984375" bestFit="1" customWidth="1"/>
    <col min="5378" max="5378" width="13.36328125" customWidth="1"/>
    <col min="5379" max="5380" width="12" customWidth="1"/>
    <col min="5382" max="5382" width="12.36328125" customWidth="1"/>
    <col min="5384" max="5384" width="13.36328125" customWidth="1"/>
    <col min="5391" max="5391" width="11.08984375" bestFit="1" customWidth="1"/>
    <col min="5634" max="5634" width="13.36328125" customWidth="1"/>
    <col min="5635" max="5636" width="12" customWidth="1"/>
    <col min="5638" max="5638" width="12.36328125" customWidth="1"/>
    <col min="5640" max="5640" width="13.36328125" customWidth="1"/>
    <col min="5647" max="5647" width="11.08984375" bestFit="1" customWidth="1"/>
    <col min="5890" max="5890" width="13.36328125" customWidth="1"/>
    <col min="5891" max="5892" width="12" customWidth="1"/>
    <col min="5894" max="5894" width="12.36328125" customWidth="1"/>
    <col min="5896" max="5896" width="13.36328125" customWidth="1"/>
    <col min="5903" max="5903" width="11.08984375" bestFit="1" customWidth="1"/>
    <col min="6146" max="6146" width="13.36328125" customWidth="1"/>
    <col min="6147" max="6148" width="12" customWidth="1"/>
    <col min="6150" max="6150" width="12.36328125" customWidth="1"/>
    <col min="6152" max="6152" width="13.36328125" customWidth="1"/>
    <col min="6159" max="6159" width="11.08984375" bestFit="1" customWidth="1"/>
    <col min="6402" max="6402" width="13.36328125" customWidth="1"/>
    <col min="6403" max="6404" width="12" customWidth="1"/>
    <col min="6406" max="6406" width="12.36328125" customWidth="1"/>
    <col min="6408" max="6408" width="13.36328125" customWidth="1"/>
    <col min="6415" max="6415" width="11.08984375" bestFit="1" customWidth="1"/>
    <col min="6658" max="6658" width="13.36328125" customWidth="1"/>
    <col min="6659" max="6660" width="12" customWidth="1"/>
    <col min="6662" max="6662" width="12.36328125" customWidth="1"/>
    <col min="6664" max="6664" width="13.36328125" customWidth="1"/>
    <col min="6671" max="6671" width="11.08984375" bestFit="1" customWidth="1"/>
    <col min="6914" max="6914" width="13.36328125" customWidth="1"/>
    <col min="6915" max="6916" width="12" customWidth="1"/>
    <col min="6918" max="6918" width="12.36328125" customWidth="1"/>
    <col min="6920" max="6920" width="13.36328125" customWidth="1"/>
    <col min="6927" max="6927" width="11.08984375" bestFit="1" customWidth="1"/>
    <col min="7170" max="7170" width="13.36328125" customWidth="1"/>
    <col min="7171" max="7172" width="12" customWidth="1"/>
    <col min="7174" max="7174" width="12.36328125" customWidth="1"/>
    <col min="7176" max="7176" width="13.36328125" customWidth="1"/>
    <col min="7183" max="7183" width="11.08984375" bestFit="1" customWidth="1"/>
    <col min="7426" max="7426" width="13.36328125" customWidth="1"/>
    <col min="7427" max="7428" width="12" customWidth="1"/>
    <col min="7430" max="7430" width="12.36328125" customWidth="1"/>
    <col min="7432" max="7432" width="13.36328125" customWidth="1"/>
    <col min="7439" max="7439" width="11.08984375" bestFit="1" customWidth="1"/>
    <col min="7682" max="7682" width="13.36328125" customWidth="1"/>
    <col min="7683" max="7684" width="12" customWidth="1"/>
    <col min="7686" max="7686" width="12.36328125" customWidth="1"/>
    <col min="7688" max="7688" width="13.36328125" customWidth="1"/>
    <col min="7695" max="7695" width="11.08984375" bestFit="1" customWidth="1"/>
    <col min="7938" max="7938" width="13.36328125" customWidth="1"/>
    <col min="7939" max="7940" width="12" customWidth="1"/>
    <col min="7942" max="7942" width="12.36328125" customWidth="1"/>
    <col min="7944" max="7944" width="13.36328125" customWidth="1"/>
    <col min="7951" max="7951" width="11.08984375" bestFit="1" customWidth="1"/>
    <col min="8194" max="8194" width="13.36328125" customWidth="1"/>
    <col min="8195" max="8196" width="12" customWidth="1"/>
    <col min="8198" max="8198" width="12.36328125" customWidth="1"/>
    <col min="8200" max="8200" width="13.36328125" customWidth="1"/>
    <col min="8207" max="8207" width="11.08984375" bestFit="1" customWidth="1"/>
    <col min="8450" max="8450" width="13.36328125" customWidth="1"/>
    <col min="8451" max="8452" width="12" customWidth="1"/>
    <col min="8454" max="8454" width="12.36328125" customWidth="1"/>
    <col min="8456" max="8456" width="13.36328125" customWidth="1"/>
    <col min="8463" max="8463" width="11.08984375" bestFit="1" customWidth="1"/>
    <col min="8706" max="8706" width="13.36328125" customWidth="1"/>
    <col min="8707" max="8708" width="12" customWidth="1"/>
    <col min="8710" max="8710" width="12.36328125" customWidth="1"/>
    <col min="8712" max="8712" width="13.36328125" customWidth="1"/>
    <col min="8719" max="8719" width="11.08984375" bestFit="1" customWidth="1"/>
    <col min="8962" max="8962" width="13.36328125" customWidth="1"/>
    <col min="8963" max="8964" width="12" customWidth="1"/>
    <col min="8966" max="8966" width="12.36328125" customWidth="1"/>
    <col min="8968" max="8968" width="13.36328125" customWidth="1"/>
    <col min="8975" max="8975" width="11.08984375" bestFit="1" customWidth="1"/>
    <col min="9218" max="9218" width="13.36328125" customWidth="1"/>
    <col min="9219" max="9220" width="12" customWidth="1"/>
    <col min="9222" max="9222" width="12.36328125" customWidth="1"/>
    <col min="9224" max="9224" width="13.36328125" customWidth="1"/>
    <col min="9231" max="9231" width="11.08984375" bestFit="1" customWidth="1"/>
    <col min="9474" max="9474" width="13.36328125" customWidth="1"/>
    <col min="9475" max="9476" width="12" customWidth="1"/>
    <col min="9478" max="9478" width="12.36328125" customWidth="1"/>
    <col min="9480" max="9480" width="13.36328125" customWidth="1"/>
    <col min="9487" max="9487" width="11.08984375" bestFit="1" customWidth="1"/>
    <col min="9730" max="9730" width="13.36328125" customWidth="1"/>
    <col min="9731" max="9732" width="12" customWidth="1"/>
    <col min="9734" max="9734" width="12.36328125" customWidth="1"/>
    <col min="9736" max="9736" width="13.36328125" customWidth="1"/>
    <col min="9743" max="9743" width="11.08984375" bestFit="1" customWidth="1"/>
    <col min="9986" max="9986" width="13.36328125" customWidth="1"/>
    <col min="9987" max="9988" width="12" customWidth="1"/>
    <col min="9990" max="9990" width="12.36328125" customWidth="1"/>
    <col min="9992" max="9992" width="13.36328125" customWidth="1"/>
    <col min="9999" max="9999" width="11.08984375" bestFit="1" customWidth="1"/>
    <col min="10242" max="10242" width="13.36328125" customWidth="1"/>
    <col min="10243" max="10244" width="12" customWidth="1"/>
    <col min="10246" max="10246" width="12.36328125" customWidth="1"/>
    <col min="10248" max="10248" width="13.36328125" customWidth="1"/>
    <col min="10255" max="10255" width="11.08984375" bestFit="1" customWidth="1"/>
    <col min="10498" max="10498" width="13.36328125" customWidth="1"/>
    <col min="10499" max="10500" width="12" customWidth="1"/>
    <col min="10502" max="10502" width="12.36328125" customWidth="1"/>
    <col min="10504" max="10504" width="13.36328125" customWidth="1"/>
    <col min="10511" max="10511" width="11.08984375" bestFit="1" customWidth="1"/>
    <col min="10754" max="10754" width="13.36328125" customWidth="1"/>
    <col min="10755" max="10756" width="12" customWidth="1"/>
    <col min="10758" max="10758" width="12.36328125" customWidth="1"/>
    <col min="10760" max="10760" width="13.36328125" customWidth="1"/>
    <col min="10767" max="10767" width="11.08984375" bestFit="1" customWidth="1"/>
    <col min="11010" max="11010" width="13.36328125" customWidth="1"/>
    <col min="11011" max="11012" width="12" customWidth="1"/>
    <col min="11014" max="11014" width="12.36328125" customWidth="1"/>
    <col min="11016" max="11016" width="13.36328125" customWidth="1"/>
    <col min="11023" max="11023" width="11.08984375" bestFit="1" customWidth="1"/>
    <col min="11266" max="11266" width="13.36328125" customWidth="1"/>
    <col min="11267" max="11268" width="12" customWidth="1"/>
    <col min="11270" max="11270" width="12.36328125" customWidth="1"/>
    <col min="11272" max="11272" width="13.36328125" customWidth="1"/>
    <col min="11279" max="11279" width="11.08984375" bestFit="1" customWidth="1"/>
    <col min="11522" max="11522" width="13.36328125" customWidth="1"/>
    <col min="11523" max="11524" width="12" customWidth="1"/>
    <col min="11526" max="11526" width="12.36328125" customWidth="1"/>
    <col min="11528" max="11528" width="13.36328125" customWidth="1"/>
    <col min="11535" max="11535" width="11.08984375" bestFit="1" customWidth="1"/>
    <col min="11778" max="11778" width="13.36328125" customWidth="1"/>
    <col min="11779" max="11780" width="12" customWidth="1"/>
    <col min="11782" max="11782" width="12.36328125" customWidth="1"/>
    <col min="11784" max="11784" width="13.36328125" customWidth="1"/>
    <col min="11791" max="11791" width="11.08984375" bestFit="1" customWidth="1"/>
    <col min="12034" max="12034" width="13.36328125" customWidth="1"/>
    <col min="12035" max="12036" width="12" customWidth="1"/>
    <col min="12038" max="12038" width="12.36328125" customWidth="1"/>
    <col min="12040" max="12040" width="13.36328125" customWidth="1"/>
    <col min="12047" max="12047" width="11.08984375" bestFit="1" customWidth="1"/>
    <col min="12290" max="12290" width="13.36328125" customWidth="1"/>
    <col min="12291" max="12292" width="12" customWidth="1"/>
    <col min="12294" max="12294" width="12.36328125" customWidth="1"/>
    <col min="12296" max="12296" width="13.36328125" customWidth="1"/>
    <col min="12303" max="12303" width="11.08984375" bestFit="1" customWidth="1"/>
    <col min="12546" max="12546" width="13.36328125" customWidth="1"/>
    <col min="12547" max="12548" width="12" customWidth="1"/>
    <col min="12550" max="12550" width="12.36328125" customWidth="1"/>
    <col min="12552" max="12552" width="13.36328125" customWidth="1"/>
    <col min="12559" max="12559" width="11.08984375" bestFit="1" customWidth="1"/>
    <col min="12802" max="12802" width="13.36328125" customWidth="1"/>
    <col min="12803" max="12804" width="12" customWidth="1"/>
    <col min="12806" max="12806" width="12.36328125" customWidth="1"/>
    <col min="12808" max="12808" width="13.36328125" customWidth="1"/>
    <col min="12815" max="12815" width="11.08984375" bestFit="1" customWidth="1"/>
    <col min="13058" max="13058" width="13.36328125" customWidth="1"/>
    <col min="13059" max="13060" width="12" customWidth="1"/>
    <col min="13062" max="13062" width="12.36328125" customWidth="1"/>
    <col min="13064" max="13064" width="13.36328125" customWidth="1"/>
    <col min="13071" max="13071" width="11.08984375" bestFit="1" customWidth="1"/>
    <col min="13314" max="13314" width="13.36328125" customWidth="1"/>
    <col min="13315" max="13316" width="12" customWidth="1"/>
    <col min="13318" max="13318" width="12.36328125" customWidth="1"/>
    <col min="13320" max="13320" width="13.36328125" customWidth="1"/>
    <col min="13327" max="13327" width="11.08984375" bestFit="1" customWidth="1"/>
    <col min="13570" max="13570" width="13.36328125" customWidth="1"/>
    <col min="13571" max="13572" width="12" customWidth="1"/>
    <col min="13574" max="13574" width="12.36328125" customWidth="1"/>
    <col min="13576" max="13576" width="13.36328125" customWidth="1"/>
    <col min="13583" max="13583" width="11.08984375" bestFit="1" customWidth="1"/>
    <col min="13826" max="13826" width="13.36328125" customWidth="1"/>
    <col min="13827" max="13828" width="12" customWidth="1"/>
    <col min="13830" max="13830" width="12.36328125" customWidth="1"/>
    <col min="13832" max="13832" width="13.36328125" customWidth="1"/>
    <col min="13839" max="13839" width="11.08984375" bestFit="1" customWidth="1"/>
    <col min="14082" max="14082" width="13.36328125" customWidth="1"/>
    <col min="14083" max="14084" width="12" customWidth="1"/>
    <col min="14086" max="14086" width="12.36328125" customWidth="1"/>
    <col min="14088" max="14088" width="13.36328125" customWidth="1"/>
    <col min="14095" max="14095" width="11.08984375" bestFit="1" customWidth="1"/>
    <col min="14338" max="14338" width="13.36328125" customWidth="1"/>
    <col min="14339" max="14340" width="12" customWidth="1"/>
    <col min="14342" max="14342" width="12.36328125" customWidth="1"/>
    <col min="14344" max="14344" width="13.36328125" customWidth="1"/>
    <col min="14351" max="14351" width="11.08984375" bestFit="1" customWidth="1"/>
    <col min="14594" max="14594" width="13.36328125" customWidth="1"/>
    <col min="14595" max="14596" width="12" customWidth="1"/>
    <col min="14598" max="14598" width="12.36328125" customWidth="1"/>
    <col min="14600" max="14600" width="13.36328125" customWidth="1"/>
    <col min="14607" max="14607" width="11.08984375" bestFit="1" customWidth="1"/>
    <col min="14850" max="14850" width="13.36328125" customWidth="1"/>
    <col min="14851" max="14852" width="12" customWidth="1"/>
    <col min="14854" max="14854" width="12.36328125" customWidth="1"/>
    <col min="14856" max="14856" width="13.36328125" customWidth="1"/>
    <col min="14863" max="14863" width="11.08984375" bestFit="1" customWidth="1"/>
    <col min="15106" max="15106" width="13.36328125" customWidth="1"/>
    <col min="15107" max="15108" width="12" customWidth="1"/>
    <col min="15110" max="15110" width="12.36328125" customWidth="1"/>
    <col min="15112" max="15112" width="13.36328125" customWidth="1"/>
    <col min="15119" max="15119" width="11.08984375" bestFit="1" customWidth="1"/>
    <col min="15362" max="15362" width="13.36328125" customWidth="1"/>
    <col min="15363" max="15364" width="12" customWidth="1"/>
    <col min="15366" max="15366" width="12.36328125" customWidth="1"/>
    <col min="15368" max="15368" width="13.36328125" customWidth="1"/>
    <col min="15375" max="15375" width="11.08984375" bestFit="1" customWidth="1"/>
    <col min="15618" max="15618" width="13.36328125" customWidth="1"/>
    <col min="15619" max="15620" width="12" customWidth="1"/>
    <col min="15622" max="15622" width="12.36328125" customWidth="1"/>
    <col min="15624" max="15624" width="13.36328125" customWidth="1"/>
    <col min="15631" max="15631" width="11.08984375" bestFit="1" customWidth="1"/>
    <col min="15874" max="15874" width="13.36328125" customWidth="1"/>
    <col min="15875" max="15876" width="12" customWidth="1"/>
    <col min="15878" max="15878" width="12.36328125" customWidth="1"/>
    <col min="15880" max="15880" width="13.36328125" customWidth="1"/>
    <col min="15887" max="15887" width="11.08984375" bestFit="1" customWidth="1"/>
    <col min="16130" max="16130" width="13.36328125" customWidth="1"/>
    <col min="16131" max="16132" width="12" customWidth="1"/>
    <col min="16134" max="16134" width="12.36328125" customWidth="1"/>
    <col min="16136" max="16136" width="13.36328125" customWidth="1"/>
    <col min="16143" max="16143" width="11.08984375" bestFit="1" customWidth="1"/>
  </cols>
  <sheetData>
    <row r="1" spans="1:20" ht="15.5" x14ac:dyDescent="0.35">
      <c r="A1" s="56" t="s">
        <v>181</v>
      </c>
      <c r="B1" s="57"/>
      <c r="C1" s="57"/>
      <c r="D1" s="57"/>
      <c r="E1" s="57"/>
      <c r="F1" s="57"/>
      <c r="G1" s="57"/>
      <c r="H1" s="57"/>
      <c r="I1" s="57"/>
      <c r="J1" s="57"/>
      <c r="M1" s="57"/>
    </row>
    <row r="2" spans="1:20" ht="16" thickBot="1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M2" s="57"/>
    </row>
    <row r="3" spans="1:20" s="64" customFormat="1" x14ac:dyDescent="0.35">
      <c r="A3" s="111" t="s">
        <v>257</v>
      </c>
      <c r="B3" s="112"/>
      <c r="C3" s="112" t="s">
        <v>253</v>
      </c>
      <c r="D3" s="112" t="s">
        <v>254</v>
      </c>
      <c r="E3" s="112" t="s">
        <v>255</v>
      </c>
      <c r="F3" s="133" t="s">
        <v>256</v>
      </c>
      <c r="G3" s="132"/>
      <c r="H3" s="134" t="s">
        <v>265</v>
      </c>
      <c r="I3" s="112"/>
      <c r="J3" s="112" t="s">
        <v>253</v>
      </c>
      <c r="K3" s="112" t="s">
        <v>254</v>
      </c>
      <c r="L3" s="112" t="s">
        <v>255</v>
      </c>
      <c r="M3" s="113" t="s">
        <v>256</v>
      </c>
    </row>
    <row r="4" spans="1:20" x14ac:dyDescent="0.35">
      <c r="A4" s="120" t="s">
        <v>64</v>
      </c>
      <c r="B4" s="58" t="s">
        <v>179</v>
      </c>
      <c r="C4" s="59">
        <v>1348</v>
      </c>
      <c r="D4" s="59">
        <v>1323</v>
      </c>
      <c r="E4" s="59">
        <v>1498</v>
      </c>
      <c r="F4" s="145">
        <f>'1) Felles drift'!E22</f>
        <v>1947</v>
      </c>
      <c r="G4" s="58"/>
      <c r="H4" s="135" t="s">
        <v>64</v>
      </c>
      <c r="I4" s="58" t="s">
        <v>179</v>
      </c>
      <c r="J4" s="59">
        <v>402</v>
      </c>
      <c r="K4" s="59">
        <v>366</v>
      </c>
      <c r="L4" s="59">
        <v>163</v>
      </c>
      <c r="M4" s="145">
        <f>'8) Ski'!G21</f>
        <v>219</v>
      </c>
    </row>
    <row r="5" spans="1:20" x14ac:dyDescent="0.35">
      <c r="A5" s="129"/>
      <c r="B5" s="60" t="s">
        <v>180</v>
      </c>
      <c r="C5" s="61">
        <v>1411</v>
      </c>
      <c r="D5" s="61">
        <v>1426</v>
      </c>
      <c r="E5" s="61">
        <v>1676</v>
      </c>
      <c r="F5" s="146">
        <f>'1) Felles drift'!E66</f>
        <v>1756.5</v>
      </c>
      <c r="G5" s="58"/>
      <c r="H5" s="136"/>
      <c r="I5" s="60" t="s">
        <v>180</v>
      </c>
      <c r="J5" s="61">
        <v>401</v>
      </c>
      <c r="K5" s="61">
        <v>291</v>
      </c>
      <c r="L5" s="61">
        <v>191</v>
      </c>
      <c r="M5" s="146">
        <f>'8) Ski'!G69</f>
        <v>218.5</v>
      </c>
      <c r="O5" s="62"/>
      <c r="P5" s="63"/>
    </row>
    <row r="6" spans="1:20" ht="15" thickBot="1" x14ac:dyDescent="0.4">
      <c r="A6" s="124"/>
      <c r="B6" s="117" t="s">
        <v>22</v>
      </c>
      <c r="C6" s="118">
        <f>C4-C5</f>
        <v>-63</v>
      </c>
      <c r="D6" s="118">
        <f>D4-D5</f>
        <v>-103</v>
      </c>
      <c r="E6" s="118">
        <f>E4-E5</f>
        <v>-178</v>
      </c>
      <c r="F6" s="148">
        <f>F4-F5</f>
        <v>190.5</v>
      </c>
      <c r="G6" s="58"/>
      <c r="H6" s="137"/>
      <c r="I6" s="117" t="s">
        <v>22</v>
      </c>
      <c r="J6" s="125">
        <f>J4-J5</f>
        <v>1</v>
      </c>
      <c r="K6" s="125">
        <f>K4-K5</f>
        <v>75</v>
      </c>
      <c r="L6" s="125">
        <f>L4-L5</f>
        <v>-28</v>
      </c>
      <c r="M6" s="147">
        <f>M4-M5</f>
        <v>0.5</v>
      </c>
      <c r="O6" s="62"/>
      <c r="P6" s="63"/>
    </row>
    <row r="7" spans="1:20" ht="15" thickBot="1" x14ac:dyDescent="0.4">
      <c r="A7" s="58"/>
      <c r="B7" s="58"/>
      <c r="C7" s="58"/>
      <c r="D7" s="59"/>
      <c r="E7" s="59"/>
      <c r="F7" s="59"/>
      <c r="G7" s="58"/>
      <c r="H7" s="58"/>
      <c r="I7" s="58"/>
      <c r="J7" s="58"/>
      <c r="K7" s="59"/>
      <c r="L7" s="59"/>
      <c r="M7" s="59"/>
      <c r="O7" s="62"/>
    </row>
    <row r="8" spans="1:20" x14ac:dyDescent="0.35">
      <c r="A8" s="128" t="s">
        <v>258</v>
      </c>
      <c r="B8" s="112"/>
      <c r="C8" s="112" t="s">
        <v>253</v>
      </c>
      <c r="D8" s="112" t="s">
        <v>254</v>
      </c>
      <c r="E8" s="112" t="s">
        <v>255</v>
      </c>
      <c r="F8" s="113" t="s">
        <v>256</v>
      </c>
      <c r="G8" s="132"/>
      <c r="H8" s="111" t="s">
        <v>266</v>
      </c>
      <c r="I8" s="112"/>
      <c r="J8" s="112" t="s">
        <v>253</v>
      </c>
      <c r="K8" s="112" t="s">
        <v>254</v>
      </c>
      <c r="L8" s="112" t="s">
        <v>255</v>
      </c>
      <c r="M8" s="113" t="s">
        <v>256</v>
      </c>
      <c r="O8" s="62"/>
    </row>
    <row r="9" spans="1:20" x14ac:dyDescent="0.35">
      <c r="A9" s="126"/>
      <c r="B9" s="58" t="s">
        <v>179</v>
      </c>
      <c r="C9" s="59">
        <v>0</v>
      </c>
      <c r="D9" s="59">
        <v>193</v>
      </c>
      <c r="E9" s="59">
        <v>256</v>
      </c>
      <c r="F9" s="145">
        <v>0</v>
      </c>
      <c r="G9" s="58"/>
      <c r="H9" s="120" t="s">
        <v>64</v>
      </c>
      <c r="I9" s="58" t="s">
        <v>179</v>
      </c>
      <c r="J9" s="59">
        <v>323</v>
      </c>
      <c r="K9" s="59">
        <v>318</v>
      </c>
      <c r="L9" s="59">
        <v>403</v>
      </c>
      <c r="M9" s="145">
        <f>'9) Skiskyting'!G19</f>
        <v>418.5</v>
      </c>
      <c r="O9" s="63"/>
      <c r="P9" s="63"/>
      <c r="Q9" s="63"/>
      <c r="R9" s="63"/>
      <c r="S9" s="63"/>
      <c r="T9" s="63"/>
    </row>
    <row r="10" spans="1:20" x14ac:dyDescent="0.35">
      <c r="A10" s="130"/>
      <c r="B10" s="60" t="s">
        <v>180</v>
      </c>
      <c r="C10" s="61">
        <v>0</v>
      </c>
      <c r="D10" s="61">
        <v>227</v>
      </c>
      <c r="E10" s="61">
        <v>240</v>
      </c>
      <c r="F10" s="146">
        <v>0</v>
      </c>
      <c r="G10" s="58"/>
      <c r="H10" s="129"/>
      <c r="I10" s="60" t="s">
        <v>180</v>
      </c>
      <c r="J10" s="61">
        <v>318</v>
      </c>
      <c r="K10" s="61">
        <v>438</v>
      </c>
      <c r="L10" s="61">
        <v>402</v>
      </c>
      <c r="M10" s="146">
        <f>'9) Skiskyting'!G54</f>
        <v>458.85</v>
      </c>
      <c r="O10" s="63"/>
      <c r="P10" s="63"/>
      <c r="Q10" s="63"/>
      <c r="R10" s="63"/>
      <c r="S10" s="63"/>
      <c r="T10" s="63"/>
    </row>
    <row r="11" spans="1:20" ht="15" thickBot="1" x14ac:dyDescent="0.4">
      <c r="A11" s="127"/>
      <c r="B11" s="117" t="s">
        <v>22</v>
      </c>
      <c r="C11" s="125">
        <f>C9-C10</f>
        <v>0</v>
      </c>
      <c r="D11" s="125">
        <f>D9-D10</f>
        <v>-34</v>
      </c>
      <c r="E11" s="125">
        <f>E9-E10</f>
        <v>16</v>
      </c>
      <c r="F11" s="147">
        <v>0</v>
      </c>
      <c r="G11" s="58"/>
      <c r="H11" s="124"/>
      <c r="I11" s="117" t="s">
        <v>22</v>
      </c>
      <c r="J11" s="125">
        <f>J9-J10</f>
        <v>5</v>
      </c>
      <c r="K11" s="125">
        <f>K9-K10</f>
        <v>-120</v>
      </c>
      <c r="L11" s="125">
        <f>L9-L10</f>
        <v>1</v>
      </c>
      <c r="M11" s="148">
        <f>SUM(M9-M10)</f>
        <v>-40.350000000000023</v>
      </c>
      <c r="O11" s="62"/>
      <c r="T11" s="63"/>
    </row>
    <row r="12" spans="1:20" ht="15" thickBot="1" x14ac:dyDescent="0.4">
      <c r="G12" s="58"/>
      <c r="H12" s="58"/>
      <c r="I12" s="58"/>
      <c r="J12" s="58"/>
      <c r="K12" s="59"/>
      <c r="L12" s="59"/>
      <c r="O12" s="62"/>
    </row>
    <row r="13" spans="1:20" x14ac:dyDescent="0.35">
      <c r="A13" s="128" t="s">
        <v>259</v>
      </c>
      <c r="B13" s="112"/>
      <c r="C13" s="112" t="s">
        <v>253</v>
      </c>
      <c r="D13" s="112" t="s">
        <v>254</v>
      </c>
      <c r="E13" s="112" t="s">
        <v>255</v>
      </c>
      <c r="F13" s="113" t="s">
        <v>256</v>
      </c>
      <c r="G13" s="132"/>
      <c r="H13" s="111" t="s">
        <v>267</v>
      </c>
      <c r="I13" s="112"/>
      <c r="J13" s="112" t="s">
        <v>253</v>
      </c>
      <c r="K13" s="112" t="s">
        <v>254</v>
      </c>
      <c r="L13" s="112" t="s">
        <v>255</v>
      </c>
      <c r="M13" s="113" t="s">
        <v>256</v>
      </c>
      <c r="O13" s="62"/>
    </row>
    <row r="14" spans="1:20" x14ac:dyDescent="0.35">
      <c r="A14" s="126"/>
      <c r="B14" s="58" t="s">
        <v>179</v>
      </c>
      <c r="C14" s="59">
        <v>67</v>
      </c>
      <c r="D14" s="59">
        <v>53</v>
      </c>
      <c r="E14" s="59">
        <v>41</v>
      </c>
      <c r="F14" s="145">
        <f>'2) Idrettsskolen'!E9</f>
        <v>48.2</v>
      </c>
      <c r="G14" s="58"/>
      <c r="H14" s="122"/>
      <c r="I14" s="59" t="s">
        <v>179</v>
      </c>
      <c r="J14" s="59">
        <v>85</v>
      </c>
      <c r="K14" s="59">
        <v>19</v>
      </c>
      <c r="L14" s="59">
        <v>25</v>
      </c>
      <c r="M14" s="145">
        <f>'10) Sykkel'!G15</f>
        <v>0</v>
      </c>
      <c r="O14" s="62"/>
    </row>
    <row r="15" spans="1:20" x14ac:dyDescent="0.35">
      <c r="A15" s="129"/>
      <c r="B15" s="60" t="s">
        <v>180</v>
      </c>
      <c r="C15" s="61">
        <v>67</v>
      </c>
      <c r="D15" s="61">
        <v>28</v>
      </c>
      <c r="E15" s="61">
        <v>25</v>
      </c>
      <c r="F15" s="146">
        <f>'2) Idrettsskolen'!E23</f>
        <v>38.950000000000003</v>
      </c>
      <c r="G15" s="58"/>
      <c r="H15" s="129"/>
      <c r="I15" s="61" t="s">
        <v>180</v>
      </c>
      <c r="J15" s="61">
        <v>65</v>
      </c>
      <c r="K15" s="61">
        <v>44</v>
      </c>
      <c r="L15" s="61">
        <v>20</v>
      </c>
      <c r="M15" s="146">
        <f>'10) Sykkel'!G35</f>
        <v>0</v>
      </c>
    </row>
    <row r="16" spans="1:20" ht="15" thickBot="1" x14ac:dyDescent="0.4">
      <c r="A16" s="124"/>
      <c r="B16" s="117" t="s">
        <v>22</v>
      </c>
      <c r="C16" s="125">
        <f>C14-C15</f>
        <v>0</v>
      </c>
      <c r="D16" s="125">
        <f>D14-D15</f>
        <v>25</v>
      </c>
      <c r="E16" s="125">
        <f>E14-E15</f>
        <v>16</v>
      </c>
      <c r="F16" s="147">
        <f>F14-F15</f>
        <v>9.25</v>
      </c>
      <c r="G16" s="58"/>
      <c r="H16" s="124"/>
      <c r="I16" s="125" t="s">
        <v>22</v>
      </c>
      <c r="J16" s="125">
        <f>J14-J15</f>
        <v>20</v>
      </c>
      <c r="K16" s="125">
        <f>K14-K15</f>
        <v>-25</v>
      </c>
      <c r="L16" s="125">
        <f>L14-L15</f>
        <v>5</v>
      </c>
      <c r="M16" s="147">
        <f>M14-M15</f>
        <v>0</v>
      </c>
    </row>
    <row r="17" spans="1:15" ht="15" thickBot="1" x14ac:dyDescent="0.4">
      <c r="A17" s="58"/>
      <c r="B17" s="58"/>
      <c r="C17" s="58"/>
      <c r="D17" s="59"/>
      <c r="E17" s="59"/>
      <c r="F17" s="59"/>
      <c r="G17" s="58"/>
      <c r="H17" s="58"/>
      <c r="I17" s="58"/>
      <c r="J17" s="58"/>
      <c r="K17" s="58"/>
      <c r="L17" s="58"/>
      <c r="M17" s="59"/>
    </row>
    <row r="18" spans="1:15" x14ac:dyDescent="0.35">
      <c r="A18" s="128" t="s">
        <v>260</v>
      </c>
      <c r="B18" s="112"/>
      <c r="C18" s="112" t="s">
        <v>253</v>
      </c>
      <c r="D18" s="112" t="s">
        <v>254</v>
      </c>
      <c r="E18" s="112" t="s">
        <v>255</v>
      </c>
      <c r="F18" s="113" t="s">
        <v>256</v>
      </c>
      <c r="G18" s="132"/>
      <c r="H18" s="111" t="s">
        <v>268</v>
      </c>
      <c r="I18" s="112"/>
      <c r="J18" s="112" t="s">
        <v>253</v>
      </c>
      <c r="K18" s="112" t="s">
        <v>254</v>
      </c>
      <c r="L18" s="112" t="s">
        <v>255</v>
      </c>
      <c r="M18" s="113" t="s">
        <v>256</v>
      </c>
    </row>
    <row r="19" spans="1:15" x14ac:dyDescent="0.35">
      <c r="A19" s="126"/>
      <c r="B19" s="58" t="s">
        <v>179</v>
      </c>
      <c r="C19" s="59">
        <v>186</v>
      </c>
      <c r="D19" s="59">
        <v>187</v>
      </c>
      <c r="E19" s="59">
        <v>183</v>
      </c>
      <c r="F19" s="145">
        <f>'3) Skistuggu'!E10</f>
        <v>200</v>
      </c>
      <c r="G19" s="58"/>
      <c r="H19" s="120" t="s">
        <v>64</v>
      </c>
      <c r="I19" s="58" t="s">
        <v>179</v>
      </c>
      <c r="J19" s="59">
        <v>393</v>
      </c>
      <c r="K19" s="59">
        <v>437</v>
      </c>
      <c r="L19" s="59">
        <v>433</v>
      </c>
      <c r="M19" s="121">
        <f>'11) Turn'!G20</f>
        <v>370</v>
      </c>
    </row>
    <row r="20" spans="1:15" x14ac:dyDescent="0.35">
      <c r="A20" s="129"/>
      <c r="B20" s="60" t="s">
        <v>180</v>
      </c>
      <c r="C20" s="61">
        <v>209</v>
      </c>
      <c r="D20" s="61">
        <v>127</v>
      </c>
      <c r="E20" s="61">
        <v>190</v>
      </c>
      <c r="F20" s="146">
        <f>'3) Skistuggu'!E27</f>
        <v>177</v>
      </c>
      <c r="G20" s="58"/>
      <c r="H20" s="129"/>
      <c r="I20" s="60" t="s">
        <v>180</v>
      </c>
      <c r="J20" s="61">
        <v>348</v>
      </c>
      <c r="K20" s="61">
        <v>380</v>
      </c>
      <c r="L20" s="61">
        <v>385</v>
      </c>
      <c r="M20" s="123">
        <f>'11) Turn'!G56</f>
        <v>362</v>
      </c>
    </row>
    <row r="21" spans="1:15" ht="15" thickBot="1" x14ac:dyDescent="0.4">
      <c r="A21" s="124"/>
      <c r="B21" s="117" t="s">
        <v>22</v>
      </c>
      <c r="C21" s="125">
        <f>C19-C20</f>
        <v>-23</v>
      </c>
      <c r="D21" s="125">
        <f>D19-D20</f>
        <v>60</v>
      </c>
      <c r="E21" s="125">
        <f>E19-E20</f>
        <v>-7</v>
      </c>
      <c r="F21" s="147">
        <f>F19-F20</f>
        <v>23</v>
      </c>
      <c r="G21" s="58"/>
      <c r="H21" s="124"/>
      <c r="I21" s="117" t="s">
        <v>22</v>
      </c>
      <c r="J21" s="125">
        <f>J19-J20</f>
        <v>45</v>
      </c>
      <c r="K21" s="125">
        <f>K19-K20</f>
        <v>57</v>
      </c>
      <c r="L21" s="125">
        <f>L19-L20</f>
        <v>48</v>
      </c>
      <c r="M21" s="119">
        <f>M19-M20</f>
        <v>8</v>
      </c>
    </row>
    <row r="22" spans="1:15" ht="15" thickBot="1" x14ac:dyDescent="0.4">
      <c r="A22" s="58"/>
      <c r="B22" s="58"/>
      <c r="C22" s="58"/>
      <c r="D22" s="59"/>
      <c r="E22" s="59"/>
      <c r="F22" s="59"/>
      <c r="G22" s="58"/>
      <c r="H22" s="58"/>
      <c r="I22" s="58"/>
      <c r="J22" s="58"/>
      <c r="K22" s="58"/>
      <c r="L22" s="58"/>
      <c r="M22" s="59"/>
    </row>
    <row r="23" spans="1:15" ht="15.5" x14ac:dyDescent="0.35">
      <c r="A23" s="128" t="s">
        <v>261</v>
      </c>
      <c r="B23" s="112"/>
      <c r="C23" s="112" t="s">
        <v>253</v>
      </c>
      <c r="D23" s="112" t="s">
        <v>254</v>
      </c>
      <c r="E23" s="112" t="s">
        <v>255</v>
      </c>
      <c r="F23" s="113" t="s">
        <v>256</v>
      </c>
      <c r="G23" s="132"/>
      <c r="H23" s="111" t="s">
        <v>298</v>
      </c>
      <c r="I23" s="112"/>
      <c r="J23" s="112"/>
      <c r="K23" s="112"/>
      <c r="L23" s="112"/>
      <c r="M23" s="113" t="s">
        <v>256</v>
      </c>
      <c r="O23" s="57"/>
    </row>
    <row r="24" spans="1:15" x14ac:dyDescent="0.35">
      <c r="A24" s="126"/>
      <c r="B24" s="58" t="s">
        <v>179</v>
      </c>
      <c r="C24" s="59">
        <v>2023</v>
      </c>
      <c r="D24" s="59">
        <v>2060</v>
      </c>
      <c r="E24" s="59">
        <v>2231</v>
      </c>
      <c r="F24" s="145">
        <f>'4) Fotball'!G22</f>
        <v>2368.6</v>
      </c>
      <c r="G24" s="58"/>
      <c r="H24" s="126"/>
      <c r="I24" s="58" t="s">
        <v>179</v>
      </c>
      <c r="J24" s="59"/>
      <c r="K24" s="59"/>
      <c r="L24" s="59"/>
      <c r="M24" s="121">
        <v>15</v>
      </c>
    </row>
    <row r="25" spans="1:15" x14ac:dyDescent="0.35">
      <c r="A25" s="129"/>
      <c r="B25" s="60" t="s">
        <v>180</v>
      </c>
      <c r="C25" s="61">
        <v>1933</v>
      </c>
      <c r="D25" s="61">
        <v>2173</v>
      </c>
      <c r="E25" s="61">
        <v>2134</v>
      </c>
      <c r="F25" s="146">
        <f>'4) Fotball'!G65</f>
        <v>2013.23</v>
      </c>
      <c r="G25" s="58"/>
      <c r="H25" s="130"/>
      <c r="I25" s="60" t="s">
        <v>180</v>
      </c>
      <c r="J25" s="61"/>
      <c r="K25" s="61"/>
      <c r="L25" s="61"/>
      <c r="M25" s="123">
        <v>50</v>
      </c>
    </row>
    <row r="26" spans="1:15" ht="15" thickBot="1" x14ac:dyDescent="0.4">
      <c r="A26" s="124"/>
      <c r="B26" s="117" t="s">
        <v>22</v>
      </c>
      <c r="C26" s="125">
        <f>C24-C25</f>
        <v>90</v>
      </c>
      <c r="D26" s="125">
        <f>D24-D25</f>
        <v>-113</v>
      </c>
      <c r="E26" s="125">
        <f>E24-E25</f>
        <v>97</v>
      </c>
      <c r="F26" s="147">
        <f>F24-F25</f>
        <v>355.36999999999989</v>
      </c>
      <c r="G26" s="58"/>
      <c r="H26" s="127"/>
      <c r="I26" s="117" t="s">
        <v>22</v>
      </c>
      <c r="J26" s="125">
        <f>J24-J25</f>
        <v>0</v>
      </c>
      <c r="K26" s="125">
        <f>K24-K25</f>
        <v>0</v>
      </c>
      <c r="L26" s="125">
        <f>L24-L25</f>
        <v>0</v>
      </c>
      <c r="M26" s="125">
        <f>M24-M25</f>
        <v>-35</v>
      </c>
    </row>
    <row r="27" spans="1:15" ht="15" thickBot="1" x14ac:dyDescent="0.4">
      <c r="A27" s="58"/>
      <c r="B27" s="58"/>
      <c r="C27" s="58"/>
      <c r="D27" s="59"/>
      <c r="E27" s="59"/>
      <c r="F27" s="59"/>
      <c r="G27" s="58"/>
      <c r="M27" s="59"/>
    </row>
    <row r="28" spans="1:15" x14ac:dyDescent="0.35">
      <c r="A28" s="128" t="s">
        <v>262</v>
      </c>
      <c r="B28" s="112"/>
      <c r="C28" s="112" t="s">
        <v>253</v>
      </c>
      <c r="D28" s="112" t="s">
        <v>254</v>
      </c>
      <c r="E28" s="112" t="s">
        <v>255</v>
      </c>
      <c r="F28" s="113" t="s">
        <v>256</v>
      </c>
      <c r="G28" s="132"/>
      <c r="H28" s="149" t="s">
        <v>300</v>
      </c>
      <c r="I28" s="112"/>
      <c r="J28" s="112"/>
      <c r="K28" s="112"/>
      <c r="L28" s="112"/>
      <c r="M28" s="113" t="s">
        <v>256</v>
      </c>
    </row>
    <row r="29" spans="1:15" x14ac:dyDescent="0.35">
      <c r="A29" s="126"/>
      <c r="B29" s="58" t="s">
        <v>179</v>
      </c>
      <c r="C29" s="59">
        <v>1687</v>
      </c>
      <c r="D29" s="59">
        <v>2165</v>
      </c>
      <c r="E29" s="59">
        <v>2275</v>
      </c>
      <c r="F29" s="145">
        <f>'6) Håndball'!N19</f>
        <v>3560</v>
      </c>
      <c r="G29" s="58"/>
      <c r="H29" s="122"/>
      <c r="I29" s="58" t="s">
        <v>179</v>
      </c>
      <c r="J29" s="59"/>
      <c r="K29" s="59"/>
      <c r="L29" s="59"/>
      <c r="M29" s="121">
        <f>'12) Volleyball'!G18</f>
        <v>95</v>
      </c>
    </row>
    <row r="30" spans="1:15" x14ac:dyDescent="0.35">
      <c r="A30" s="129"/>
      <c r="B30" s="60" t="s">
        <v>180</v>
      </c>
      <c r="C30" s="61">
        <v>1586</v>
      </c>
      <c r="D30" s="61">
        <v>1940</v>
      </c>
      <c r="E30" s="61">
        <v>2139</v>
      </c>
      <c r="F30" s="146">
        <f>'6) Håndball'!O56</f>
        <v>0</v>
      </c>
      <c r="G30" s="58"/>
      <c r="H30" s="130"/>
      <c r="I30" s="60" t="s">
        <v>180</v>
      </c>
      <c r="J30" s="61"/>
      <c r="K30" s="61"/>
      <c r="L30" s="61"/>
      <c r="M30" s="123">
        <f>'12) Volleyball'!G60</f>
        <v>97.5</v>
      </c>
    </row>
    <row r="31" spans="1:15" ht="15" thickBot="1" x14ac:dyDescent="0.4">
      <c r="A31" s="124"/>
      <c r="B31" s="117" t="s">
        <v>22</v>
      </c>
      <c r="C31" s="125">
        <f>C29-C30</f>
        <v>101</v>
      </c>
      <c r="D31" s="125">
        <f>D29-D30</f>
        <v>225</v>
      </c>
      <c r="E31" s="125">
        <f>E29-E30</f>
        <v>136</v>
      </c>
      <c r="F31" s="147">
        <f>F29-F30</f>
        <v>3560</v>
      </c>
      <c r="G31" s="58"/>
      <c r="H31" s="127"/>
      <c r="I31" s="117" t="s">
        <v>22</v>
      </c>
      <c r="J31" s="125">
        <f>J29-J30</f>
        <v>0</v>
      </c>
      <c r="K31" s="125">
        <f>K29-K30</f>
        <v>0</v>
      </c>
      <c r="L31" s="125">
        <f>L29-L30</f>
        <v>0</v>
      </c>
      <c r="M31" s="125">
        <f>M29-M30</f>
        <v>-2.5</v>
      </c>
    </row>
    <row r="32" spans="1:15" ht="16" thickBot="1" x14ac:dyDescent="0.4">
      <c r="G32" s="57"/>
    </row>
    <row r="33" spans="1:13" s="65" customFormat="1" x14ac:dyDescent="0.35">
      <c r="A33" s="128" t="s">
        <v>263</v>
      </c>
      <c r="B33" s="131"/>
      <c r="C33" s="112" t="s">
        <v>253</v>
      </c>
      <c r="D33" s="112" t="s">
        <v>254</v>
      </c>
      <c r="E33" s="112" t="s">
        <v>255</v>
      </c>
      <c r="F33" s="113" t="s">
        <v>256</v>
      </c>
      <c r="G33" s="132"/>
      <c r="H33" s="111" t="s">
        <v>264</v>
      </c>
      <c r="I33" s="112"/>
      <c r="J33" s="112" t="s">
        <v>253</v>
      </c>
      <c r="K33" s="112" t="s">
        <v>254</v>
      </c>
      <c r="L33" s="112" t="s">
        <v>255</v>
      </c>
      <c r="M33" s="113" t="s">
        <v>256</v>
      </c>
    </row>
    <row r="34" spans="1:13" x14ac:dyDescent="0.35">
      <c r="A34" s="126"/>
      <c r="B34" s="66" t="s">
        <v>179</v>
      </c>
      <c r="C34" s="67">
        <v>46</v>
      </c>
      <c r="D34" s="67">
        <v>56</v>
      </c>
      <c r="E34" s="67">
        <v>13</v>
      </c>
      <c r="F34" s="145">
        <f>'7) Orientering'!G13</f>
        <v>86</v>
      </c>
      <c r="G34" s="58"/>
      <c r="H34" s="114" t="s">
        <v>64</v>
      </c>
      <c r="I34" s="107" t="s">
        <v>179</v>
      </c>
      <c r="J34" s="108">
        <f>C4+C9+C14+C19+C24+C29+C34+J4+J9+J14+J19+J24+J29</f>
        <v>6560</v>
      </c>
      <c r="K34" s="108">
        <f>SUM(D4+D14+D19+D24+D29+D34+K4+K9+K14+K19+K24)+D9+K29</f>
        <v>7177</v>
      </c>
      <c r="L34" s="108">
        <f>SUM(E4+E14+E19+E24+E29+E34+L4+L9+L14+L19+L24)+E9+L29</f>
        <v>7521</v>
      </c>
      <c r="M34" s="145">
        <f>F4+F9+F14+F19+F24+F29+F34+M4+M9+M14+M19+M24+M29</f>
        <v>9327.2999999999993</v>
      </c>
    </row>
    <row r="35" spans="1:13" x14ac:dyDescent="0.35">
      <c r="A35" s="129"/>
      <c r="B35" s="60" t="s">
        <v>180</v>
      </c>
      <c r="C35" s="61">
        <v>64</v>
      </c>
      <c r="D35" s="61">
        <v>101</v>
      </c>
      <c r="E35" s="61">
        <v>56</v>
      </c>
      <c r="F35" s="146">
        <f>'7) Orientering'!G33</f>
        <v>49.5</v>
      </c>
      <c r="G35" s="58"/>
      <c r="H35" s="115"/>
      <c r="I35" s="109" t="s">
        <v>180</v>
      </c>
      <c r="J35" s="110">
        <f>C5+C20+C25+C30+C35+J5+J10+J15+J20+J25+J30+H10+C9+C14</f>
        <v>6402</v>
      </c>
      <c r="K35" s="110">
        <f>SUM(D5+D15+D20+D25+D30+D35+K5+K10+K15+K20+K25)+D10+K30</f>
        <v>7175</v>
      </c>
      <c r="L35" s="110">
        <f>SUM(E5+E15+E20+E25+E30+E35+L5+L10+L15+L20+L25)+E10+L30</f>
        <v>7458</v>
      </c>
      <c r="M35" s="146">
        <f>F5+F10+F15+F20+F25+F30+F35+M5+M10+M15+M20+M25+M30</f>
        <v>5222.0300000000007</v>
      </c>
    </row>
    <row r="36" spans="1:13" ht="15" thickBot="1" x14ac:dyDescent="0.4">
      <c r="A36" s="124"/>
      <c r="B36" s="117" t="s">
        <v>22</v>
      </c>
      <c r="C36" s="125">
        <f>C34-C35</f>
        <v>-18</v>
      </c>
      <c r="D36" s="125">
        <f>D34-D35</f>
        <v>-45</v>
      </c>
      <c r="E36" s="125">
        <f>E34-E35</f>
        <v>-43</v>
      </c>
      <c r="F36" s="147">
        <f>F34-F35</f>
        <v>36.5</v>
      </c>
      <c r="G36" s="58"/>
      <c r="H36" s="116"/>
      <c r="I36" s="117" t="s">
        <v>22</v>
      </c>
      <c r="J36" s="118">
        <f>J34-J35</f>
        <v>158</v>
      </c>
      <c r="K36" s="118">
        <f>K34-K35</f>
        <v>2</v>
      </c>
      <c r="L36" s="118">
        <f>L34-L35</f>
        <v>63</v>
      </c>
      <c r="M36" s="147">
        <f>M34-M35</f>
        <v>4105.2699999999986</v>
      </c>
    </row>
    <row r="37" spans="1:13" x14ac:dyDescent="0.35">
      <c r="F37" s="59"/>
      <c r="M37" s="59"/>
    </row>
    <row r="38" spans="1:13" x14ac:dyDescent="0.35">
      <c r="F38" s="59"/>
      <c r="M38" s="59"/>
    </row>
  </sheetData>
  <pageMargins left="0.7" right="0.7" top="0.75" bottom="0.75" header="0.3" footer="0.3"/>
  <pageSetup paperSize="9" scale="86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6"/>
  <sheetViews>
    <sheetView topLeftCell="B1" zoomScale="140" zoomScaleNormal="140" zoomScalePageLayoutView="170" workbookViewId="0">
      <selection activeCell="I16" sqref="I16"/>
    </sheetView>
  </sheetViews>
  <sheetFormatPr baseColWidth="10" defaultColWidth="10.81640625" defaultRowHeight="11.5" x14ac:dyDescent="0.25"/>
  <cols>
    <col min="1" max="1" width="7.7265625" style="24" customWidth="1"/>
    <col min="2" max="2" width="27.36328125" style="9" customWidth="1"/>
    <col min="3" max="7" width="9.7265625" style="9" customWidth="1"/>
    <col min="8" max="8" width="19.26953125" style="11" customWidth="1"/>
    <col min="9" max="9" width="13.7265625" style="11" customWidth="1"/>
    <col min="10" max="12" width="10.81640625" style="11"/>
    <col min="13" max="16384" width="10.81640625" style="9"/>
  </cols>
  <sheetData>
    <row r="1" spans="1:12" s="33" customFormat="1" ht="15.5" x14ac:dyDescent="0.35">
      <c r="A1" s="32" t="s">
        <v>4</v>
      </c>
    </row>
    <row r="2" spans="1:12" s="33" customFormat="1" ht="15.5" x14ac:dyDescent="0.35">
      <c r="A2" s="32" t="s">
        <v>55</v>
      </c>
      <c r="C2" s="33" t="s">
        <v>24</v>
      </c>
    </row>
    <row r="3" spans="1:12" s="2" customFormat="1" x14ac:dyDescent="0.25">
      <c r="A3" s="1"/>
    </row>
    <row r="4" spans="1:12" s="2" customFormat="1" x14ac:dyDescent="0.25">
      <c r="A4" s="3" t="s">
        <v>77</v>
      </c>
      <c r="B4" s="2" t="s">
        <v>6</v>
      </c>
      <c r="C4" s="4" t="s">
        <v>1</v>
      </c>
      <c r="D4" s="4" t="s">
        <v>3</v>
      </c>
      <c r="E4" s="4" t="s">
        <v>1</v>
      </c>
      <c r="F4" s="4" t="s">
        <v>3</v>
      </c>
      <c r="G4" s="4" t="s">
        <v>1</v>
      </c>
    </row>
    <row r="5" spans="1:12" s="2" customFormat="1" x14ac:dyDescent="0.25">
      <c r="A5" s="5" t="s">
        <v>78</v>
      </c>
      <c r="B5" s="6" t="s">
        <v>0</v>
      </c>
      <c r="C5" s="7">
        <v>2015</v>
      </c>
      <c r="D5" s="7">
        <v>2015</v>
      </c>
      <c r="E5" s="7">
        <v>2016</v>
      </c>
      <c r="F5" s="7">
        <v>2016</v>
      </c>
      <c r="G5" s="7">
        <v>2017</v>
      </c>
    </row>
    <row r="6" spans="1:12" x14ac:dyDescent="0.25">
      <c r="A6" s="8">
        <v>3015</v>
      </c>
      <c r="B6" s="9" t="s">
        <v>111</v>
      </c>
      <c r="C6" s="10">
        <v>540</v>
      </c>
      <c r="D6" s="10">
        <v>485.58</v>
      </c>
      <c r="E6" s="10">
        <v>540</v>
      </c>
      <c r="F6" s="10"/>
      <c r="G6" s="10"/>
      <c r="H6" s="9"/>
      <c r="I6" s="9"/>
      <c r="K6" s="9"/>
      <c r="L6" s="9"/>
    </row>
    <row r="7" spans="1:12" x14ac:dyDescent="0.25">
      <c r="A7" s="8">
        <v>3100</v>
      </c>
      <c r="B7" s="9" t="s">
        <v>135</v>
      </c>
      <c r="C7" s="10"/>
      <c r="D7" s="10">
        <v>113.539</v>
      </c>
      <c r="E7" s="10"/>
      <c r="F7" s="10"/>
      <c r="G7" s="10"/>
      <c r="H7" s="9"/>
      <c r="I7" s="9"/>
      <c r="K7" s="9"/>
      <c r="L7" s="9"/>
    </row>
    <row r="8" spans="1:12" x14ac:dyDescent="0.25">
      <c r="A8" s="8">
        <v>3120</v>
      </c>
      <c r="B8" s="9" t="s">
        <v>112</v>
      </c>
      <c r="C8" s="10">
        <v>260</v>
      </c>
      <c r="D8" s="10">
        <v>181.4</v>
      </c>
      <c r="E8" s="10">
        <v>250</v>
      </c>
      <c r="F8" s="10"/>
      <c r="G8" s="10"/>
      <c r="H8" s="9"/>
      <c r="I8" s="9"/>
      <c r="K8" s="9"/>
      <c r="L8" s="9"/>
    </row>
    <row r="9" spans="1:12" x14ac:dyDescent="0.25">
      <c r="A9" s="8">
        <v>3400</v>
      </c>
      <c r="B9" s="12" t="s">
        <v>34</v>
      </c>
      <c r="C9" s="13">
        <v>220</v>
      </c>
      <c r="D9" s="13">
        <v>469.65300000000002</v>
      </c>
      <c r="E9" s="13">
        <v>280</v>
      </c>
      <c r="F9" s="13"/>
      <c r="G9" s="13"/>
      <c r="H9" s="9"/>
      <c r="I9" s="9"/>
      <c r="J9" s="9"/>
      <c r="K9" s="9"/>
      <c r="L9" s="9"/>
    </row>
    <row r="10" spans="1:12" x14ac:dyDescent="0.25">
      <c r="A10" s="8"/>
      <c r="B10" s="12" t="s">
        <v>299</v>
      </c>
      <c r="C10" s="13"/>
      <c r="D10" s="13"/>
      <c r="E10" s="13">
        <v>400</v>
      </c>
      <c r="F10" s="13"/>
      <c r="G10" s="13"/>
      <c r="H10" s="9"/>
      <c r="I10" s="9"/>
      <c r="J10" s="9"/>
      <c r="K10" s="9"/>
      <c r="L10" s="9"/>
    </row>
    <row r="11" spans="1:12" x14ac:dyDescent="0.25">
      <c r="A11" s="8">
        <v>3140</v>
      </c>
      <c r="B11" s="12" t="s">
        <v>81</v>
      </c>
      <c r="C11" s="13"/>
      <c r="D11" s="13">
        <v>24.23</v>
      </c>
      <c r="E11" s="13"/>
      <c r="F11" s="13"/>
      <c r="G11" s="13"/>
      <c r="H11" s="9"/>
      <c r="I11" s="9"/>
      <c r="J11" s="9"/>
      <c r="K11" s="9"/>
      <c r="L11" s="9"/>
    </row>
    <row r="12" spans="1:12" x14ac:dyDescent="0.25">
      <c r="A12" s="8">
        <v>3440</v>
      </c>
      <c r="B12" s="9" t="s">
        <v>35</v>
      </c>
      <c r="C12" s="10">
        <v>492</v>
      </c>
      <c r="D12" s="10">
        <v>616.90599999999995</v>
      </c>
      <c r="E12" s="10">
        <v>500</v>
      </c>
      <c r="F12" s="10"/>
      <c r="G12" s="10"/>
      <c r="H12" s="9"/>
      <c r="I12" s="9"/>
      <c r="K12" s="9"/>
      <c r="L12" s="9"/>
    </row>
    <row r="13" spans="1:12" x14ac:dyDescent="0.25">
      <c r="A13" s="8">
        <v>3450</v>
      </c>
      <c r="B13" s="9" t="s">
        <v>36</v>
      </c>
      <c r="C13" s="10"/>
      <c r="D13" s="10"/>
      <c r="E13" s="10"/>
      <c r="F13" s="10"/>
      <c r="G13" s="10"/>
      <c r="H13" s="9"/>
      <c r="I13" s="9"/>
      <c r="K13" s="9"/>
      <c r="L13" s="9"/>
    </row>
    <row r="14" spans="1:12" x14ac:dyDescent="0.25">
      <c r="A14" s="8">
        <v>3460</v>
      </c>
      <c r="B14" s="9" t="s">
        <v>62</v>
      </c>
      <c r="C14" s="10">
        <v>-422</v>
      </c>
      <c r="D14" s="10">
        <v>-296.24900000000002</v>
      </c>
      <c r="E14" s="10">
        <v>-400</v>
      </c>
      <c r="F14" s="10"/>
      <c r="G14" s="10"/>
      <c r="H14" s="9"/>
      <c r="I14" s="9"/>
      <c r="K14" s="9"/>
      <c r="L14" s="9"/>
    </row>
    <row r="15" spans="1:12" x14ac:dyDescent="0.25">
      <c r="A15" s="8">
        <v>3600</v>
      </c>
      <c r="B15" s="9" t="s">
        <v>9</v>
      </c>
      <c r="C15" s="10"/>
      <c r="D15" s="10">
        <v>1</v>
      </c>
      <c r="E15" s="10">
        <v>20</v>
      </c>
      <c r="F15" s="10"/>
      <c r="G15" s="10"/>
      <c r="H15" s="9"/>
      <c r="I15" s="9"/>
      <c r="K15" s="9"/>
      <c r="L15" s="9"/>
    </row>
    <row r="16" spans="1:12" x14ac:dyDescent="0.25">
      <c r="A16" s="8">
        <v>3700</v>
      </c>
      <c r="B16" s="9" t="s">
        <v>56</v>
      </c>
      <c r="C16" s="10">
        <v>30</v>
      </c>
      <c r="D16" s="10">
        <v>18.463999999999999</v>
      </c>
      <c r="E16" s="10">
        <v>25</v>
      </c>
      <c r="F16" s="10"/>
      <c r="G16" s="10"/>
      <c r="H16" s="9"/>
      <c r="I16" s="9"/>
      <c r="K16" s="9"/>
      <c r="L16" s="9"/>
    </row>
    <row r="17" spans="1:12" x14ac:dyDescent="0.25">
      <c r="A17" s="8">
        <v>3920</v>
      </c>
      <c r="B17" s="9" t="s">
        <v>37</v>
      </c>
      <c r="C17" s="10">
        <v>180</v>
      </c>
      <c r="D17" s="10">
        <v>175.5</v>
      </c>
      <c r="E17" s="10">
        <v>190</v>
      </c>
      <c r="F17" s="10"/>
      <c r="G17" s="10"/>
      <c r="H17" s="9"/>
      <c r="I17" s="9"/>
      <c r="K17" s="9"/>
      <c r="L17" s="9"/>
    </row>
    <row r="18" spans="1:12" x14ac:dyDescent="0.25">
      <c r="A18" s="8">
        <v>3950</v>
      </c>
      <c r="B18" s="9" t="s">
        <v>72</v>
      </c>
      <c r="C18" s="10">
        <v>2</v>
      </c>
      <c r="D18" s="10">
        <v>5</v>
      </c>
      <c r="E18" s="10">
        <v>2</v>
      </c>
      <c r="F18" s="10"/>
      <c r="G18" s="10"/>
      <c r="H18" s="9"/>
      <c r="I18" s="9"/>
      <c r="K18" s="9"/>
      <c r="L18" s="9"/>
    </row>
    <row r="19" spans="1:12" x14ac:dyDescent="0.25">
      <c r="A19" s="8">
        <v>3960</v>
      </c>
      <c r="B19" s="9" t="s">
        <v>38</v>
      </c>
      <c r="C19" s="10">
        <v>115</v>
      </c>
      <c r="D19" s="10">
        <v>130.536</v>
      </c>
      <c r="E19" s="10">
        <v>120</v>
      </c>
      <c r="F19" s="10"/>
      <c r="G19" s="10"/>
      <c r="H19" s="9"/>
      <c r="I19" s="9"/>
      <c r="K19" s="9"/>
      <c r="L19" s="9"/>
    </row>
    <row r="20" spans="1:12" x14ac:dyDescent="0.25">
      <c r="A20" s="8">
        <v>3998</v>
      </c>
      <c r="B20" s="9" t="s">
        <v>296</v>
      </c>
      <c r="C20" s="10"/>
      <c r="D20" s="10">
        <v>-7.85</v>
      </c>
      <c r="E20" s="10"/>
      <c r="F20" s="10"/>
      <c r="G20" s="10"/>
      <c r="H20" s="9"/>
      <c r="I20" s="9"/>
      <c r="K20" s="9"/>
      <c r="L20" s="9"/>
    </row>
    <row r="21" spans="1:12" x14ac:dyDescent="0.25">
      <c r="A21" s="14">
        <v>3998</v>
      </c>
      <c r="B21" s="15" t="s">
        <v>39</v>
      </c>
      <c r="C21" s="16"/>
      <c r="D21" s="16">
        <v>30.05</v>
      </c>
      <c r="E21" s="16">
        <v>20</v>
      </c>
      <c r="F21" s="16"/>
      <c r="G21" s="16">
        <v>20</v>
      </c>
      <c r="H21" s="9"/>
      <c r="I21" s="9"/>
      <c r="K21" s="9"/>
      <c r="L21" s="9"/>
    </row>
    <row r="22" spans="1:12" s="2" customFormat="1" x14ac:dyDescent="0.25">
      <c r="A22" s="17"/>
      <c r="B22" s="2" t="s">
        <v>11</v>
      </c>
      <c r="C22" s="18">
        <f>SUM(C6:C21)</f>
        <v>1417</v>
      </c>
      <c r="D22" s="18">
        <f>SUM(D6:D21)</f>
        <v>1947.759</v>
      </c>
      <c r="E22" s="18">
        <f>SUM(E6:E21)</f>
        <v>1947</v>
      </c>
      <c r="F22" s="18">
        <f>SUM(F6:F21)</f>
        <v>0</v>
      </c>
      <c r="G22" s="18">
        <f>SUM(G6:G21)</f>
        <v>20</v>
      </c>
    </row>
    <row r="23" spans="1:12" x14ac:dyDescent="0.25">
      <c r="A23" s="8"/>
      <c r="C23" s="10"/>
      <c r="D23" s="10"/>
      <c r="E23" s="10"/>
      <c r="F23" s="10"/>
      <c r="G23" s="10"/>
      <c r="H23" s="9"/>
      <c r="I23" s="9"/>
      <c r="K23" s="9"/>
      <c r="L23" s="9"/>
    </row>
    <row r="24" spans="1:12" s="2" customFormat="1" x14ac:dyDescent="0.25">
      <c r="A24" s="17" t="s">
        <v>113</v>
      </c>
      <c r="B24" s="2" t="s">
        <v>40</v>
      </c>
      <c r="C24" s="18">
        <v>0</v>
      </c>
      <c r="D24" s="18">
        <v>28.75</v>
      </c>
      <c r="E24" s="18">
        <v>15</v>
      </c>
      <c r="F24" s="18"/>
      <c r="G24" s="18"/>
    </row>
    <row r="25" spans="1:12" x14ac:dyDescent="0.25">
      <c r="A25" s="8"/>
      <c r="C25" s="10"/>
      <c r="D25" s="10"/>
      <c r="E25" s="10"/>
      <c r="F25" s="10"/>
      <c r="G25" s="10"/>
      <c r="H25" s="9"/>
      <c r="I25" s="9"/>
      <c r="K25" s="9"/>
      <c r="L25" s="9"/>
    </row>
    <row r="26" spans="1:12" x14ac:dyDescent="0.25">
      <c r="A26" s="8" t="s">
        <v>109</v>
      </c>
      <c r="B26" s="9" t="s">
        <v>41</v>
      </c>
      <c r="C26" s="10">
        <v>479</v>
      </c>
      <c r="D26" s="10">
        <f>397.148+48+5.2+25</f>
        <v>475.34800000000001</v>
      </c>
      <c r="E26" s="10">
        <f>480*1.12+31</f>
        <v>568.6</v>
      </c>
      <c r="F26" s="10"/>
      <c r="G26" s="10"/>
      <c r="H26" s="9"/>
      <c r="I26" s="9"/>
      <c r="K26" s="9"/>
      <c r="L26" s="9"/>
    </row>
    <row r="27" spans="1:12" x14ac:dyDescent="0.25">
      <c r="A27" s="8">
        <v>5300</v>
      </c>
      <c r="B27" s="9" t="s">
        <v>57</v>
      </c>
      <c r="C27" s="10">
        <v>24</v>
      </c>
      <c r="D27" s="10">
        <v>24</v>
      </c>
      <c r="E27" s="10">
        <v>24</v>
      </c>
      <c r="F27" s="10"/>
      <c r="G27" s="10"/>
      <c r="H27" s="9"/>
      <c r="I27" s="9"/>
      <c r="K27" s="9"/>
      <c r="L27" s="9"/>
    </row>
    <row r="28" spans="1:12" x14ac:dyDescent="0.25">
      <c r="A28" s="8">
        <v>5800</v>
      </c>
      <c r="B28" s="9" t="s">
        <v>114</v>
      </c>
      <c r="C28" s="10">
        <v>-70</v>
      </c>
      <c r="D28" s="10">
        <v>-167.52</v>
      </c>
      <c r="E28" s="10">
        <v>0</v>
      </c>
      <c r="F28" s="10">
        <v>0</v>
      </c>
      <c r="G28" s="10">
        <v>0</v>
      </c>
      <c r="H28" s="9"/>
      <c r="I28" s="9"/>
      <c r="K28" s="9"/>
      <c r="L28" s="9"/>
    </row>
    <row r="29" spans="1:12" x14ac:dyDescent="0.25">
      <c r="A29" s="14">
        <v>5801</v>
      </c>
      <c r="B29" s="15" t="s">
        <v>115</v>
      </c>
      <c r="C29" s="16"/>
      <c r="D29" s="16">
        <v>85.67</v>
      </c>
      <c r="E29" s="16">
        <v>0</v>
      </c>
      <c r="F29" s="16">
        <v>0</v>
      </c>
      <c r="G29" s="16">
        <v>0</v>
      </c>
      <c r="H29" s="9"/>
      <c r="I29" s="9"/>
      <c r="K29" s="9"/>
      <c r="L29" s="9"/>
    </row>
    <row r="30" spans="1:12" s="2" customFormat="1" x14ac:dyDescent="0.25">
      <c r="A30" s="17"/>
      <c r="B30" s="2" t="s">
        <v>116</v>
      </c>
      <c r="C30" s="18">
        <f>SUM(C26:C29)</f>
        <v>433</v>
      </c>
      <c r="D30" s="18">
        <f>SUM(D26:D29)</f>
        <v>417.49799999999999</v>
      </c>
      <c r="E30" s="18">
        <f>SUM(E26:E29)</f>
        <v>592.6</v>
      </c>
      <c r="F30" s="18">
        <f>SUM(F26:F29)</f>
        <v>0</v>
      </c>
      <c r="G30" s="18">
        <f>SUM(G26:G29)</f>
        <v>0</v>
      </c>
    </row>
    <row r="31" spans="1:12" x14ac:dyDescent="0.25">
      <c r="A31" s="8"/>
      <c r="C31" s="10"/>
      <c r="D31" s="10"/>
      <c r="E31" s="10"/>
      <c r="F31" s="10"/>
      <c r="G31" s="10"/>
      <c r="H31" s="9"/>
      <c r="I31" s="9"/>
      <c r="K31" s="9"/>
      <c r="L31" s="9"/>
    </row>
    <row r="32" spans="1:12" x14ac:dyDescent="0.25">
      <c r="A32" s="8">
        <v>6010</v>
      </c>
      <c r="B32" s="9" t="s">
        <v>12</v>
      </c>
      <c r="C32" s="10">
        <v>286</v>
      </c>
      <c r="D32" s="10">
        <v>184.64500000000001</v>
      </c>
      <c r="E32" s="10">
        <v>190</v>
      </c>
      <c r="F32" s="10"/>
      <c r="G32" s="10"/>
      <c r="H32" s="9"/>
      <c r="I32" s="9"/>
      <c r="K32" s="9"/>
      <c r="L32" s="9"/>
    </row>
    <row r="33" spans="1:12" x14ac:dyDescent="0.25">
      <c r="A33" s="8">
        <v>6300</v>
      </c>
      <c r="B33" s="9" t="s">
        <v>58</v>
      </c>
      <c r="C33" s="10">
        <v>112</v>
      </c>
      <c r="D33" s="10">
        <v>109.34699999999999</v>
      </c>
      <c r="E33" s="10">
        <v>110</v>
      </c>
      <c r="F33" s="10"/>
      <c r="G33" s="10"/>
      <c r="H33" s="9"/>
      <c r="I33" s="9"/>
      <c r="K33" s="9"/>
      <c r="L33" s="9"/>
    </row>
    <row r="34" spans="1:12" x14ac:dyDescent="0.25">
      <c r="A34" s="8">
        <v>6320</v>
      </c>
      <c r="B34" s="9" t="s">
        <v>42</v>
      </c>
      <c r="C34" s="10">
        <v>18</v>
      </c>
      <c r="D34" s="10">
        <v>22.263000000000002</v>
      </c>
      <c r="E34" s="10">
        <v>25</v>
      </c>
      <c r="F34" s="10"/>
      <c r="G34" s="10"/>
      <c r="H34" s="9"/>
      <c r="I34" s="9"/>
      <c r="K34" s="9"/>
      <c r="L34" s="9"/>
    </row>
    <row r="35" spans="1:12" x14ac:dyDescent="0.25">
      <c r="A35" s="8">
        <v>6340</v>
      </c>
      <c r="B35" s="9" t="s">
        <v>43</v>
      </c>
      <c r="C35" s="10">
        <v>78</v>
      </c>
      <c r="D35" s="10">
        <f>16+35+8+3+5</f>
        <v>67</v>
      </c>
      <c r="E35" s="10">
        <v>75</v>
      </c>
      <c r="F35" s="10"/>
      <c r="G35" s="10"/>
      <c r="H35" s="9"/>
      <c r="I35" s="9"/>
      <c r="K35" s="9"/>
      <c r="L35" s="9"/>
    </row>
    <row r="36" spans="1:12" x14ac:dyDescent="0.25">
      <c r="A36" s="8">
        <v>6400</v>
      </c>
      <c r="B36" s="9" t="s">
        <v>44</v>
      </c>
      <c r="C36" s="10">
        <v>5</v>
      </c>
      <c r="D36" s="10">
        <v>23.6</v>
      </c>
      <c r="E36" s="10">
        <v>25</v>
      </c>
      <c r="F36" s="10"/>
      <c r="G36" s="10"/>
      <c r="H36" s="9"/>
      <c r="I36" s="9"/>
      <c r="K36" s="9"/>
      <c r="L36" s="9"/>
    </row>
    <row r="37" spans="1:12" x14ac:dyDescent="0.25">
      <c r="A37" s="8">
        <v>6540</v>
      </c>
      <c r="B37" s="9" t="s">
        <v>14</v>
      </c>
      <c r="C37" s="10">
        <v>3</v>
      </c>
      <c r="D37" s="10">
        <v>2.2000000000000002</v>
      </c>
      <c r="E37" s="10">
        <v>30</v>
      </c>
      <c r="F37" s="10"/>
      <c r="G37" s="10"/>
      <c r="H37" s="9"/>
      <c r="I37" s="9"/>
      <c r="K37" s="9"/>
      <c r="L37" s="9"/>
    </row>
    <row r="38" spans="1:12" x14ac:dyDescent="0.25">
      <c r="A38" s="8">
        <v>6550</v>
      </c>
      <c r="B38" s="9" t="s">
        <v>117</v>
      </c>
      <c r="C38" s="10">
        <v>3</v>
      </c>
      <c r="D38" s="10">
        <v>0</v>
      </c>
      <c r="E38" s="10">
        <v>0</v>
      </c>
      <c r="F38" s="10"/>
      <c r="G38" s="10"/>
      <c r="H38" s="9"/>
      <c r="I38" s="9"/>
      <c r="K38" s="9"/>
      <c r="L38" s="9"/>
    </row>
    <row r="39" spans="1:12" x14ac:dyDescent="0.25">
      <c r="A39" s="8">
        <v>6590</v>
      </c>
      <c r="B39" s="9" t="s">
        <v>118</v>
      </c>
      <c r="C39" s="10">
        <v>8</v>
      </c>
      <c r="D39" s="10">
        <v>0</v>
      </c>
      <c r="E39" s="10">
        <v>8</v>
      </c>
      <c r="F39" s="10"/>
      <c r="G39" s="10"/>
      <c r="H39" s="9"/>
      <c r="I39" s="9"/>
      <c r="K39" s="9"/>
      <c r="L39" s="9"/>
    </row>
    <row r="40" spans="1:12" x14ac:dyDescent="0.25">
      <c r="A40" s="8">
        <v>6620</v>
      </c>
      <c r="B40" s="9" t="s">
        <v>45</v>
      </c>
      <c r="C40" s="10">
        <v>87</v>
      </c>
      <c r="D40" s="10">
        <v>10.997</v>
      </c>
      <c r="E40" s="10">
        <v>15</v>
      </c>
      <c r="F40" s="10"/>
      <c r="G40" s="10"/>
      <c r="H40" s="9"/>
      <c r="I40" s="9"/>
      <c r="K40" s="9"/>
      <c r="L40" s="9"/>
    </row>
    <row r="41" spans="1:12" x14ac:dyDescent="0.25">
      <c r="A41" s="8">
        <v>6701</v>
      </c>
      <c r="B41" s="9" t="s">
        <v>123</v>
      </c>
      <c r="C41" s="10">
        <v>26</v>
      </c>
      <c r="D41" s="10">
        <v>25.181999999999999</v>
      </c>
      <c r="E41" s="10">
        <v>26</v>
      </c>
      <c r="F41" s="10"/>
      <c r="G41" s="10"/>
      <c r="H41" s="9"/>
      <c r="I41" s="9"/>
      <c r="K41" s="9"/>
      <c r="L41" s="9"/>
    </row>
    <row r="42" spans="1:12" x14ac:dyDescent="0.25">
      <c r="A42" s="8">
        <v>6710</v>
      </c>
      <c r="B42" s="9" t="s">
        <v>124</v>
      </c>
      <c r="C42" s="10">
        <v>120</v>
      </c>
      <c r="D42" s="10">
        <v>158.26599999999999</v>
      </c>
      <c r="E42" s="10">
        <v>150</v>
      </c>
      <c r="F42" s="10"/>
      <c r="G42" s="10"/>
      <c r="H42" s="9"/>
      <c r="I42" s="9"/>
      <c r="K42" s="9"/>
      <c r="L42" s="9"/>
    </row>
    <row r="43" spans="1:12" x14ac:dyDescent="0.25">
      <c r="A43" s="8">
        <v>6780</v>
      </c>
      <c r="B43" s="9" t="s">
        <v>65</v>
      </c>
      <c r="C43" s="10">
        <v>90</v>
      </c>
      <c r="D43" s="10">
        <v>100.295</v>
      </c>
      <c r="E43" s="10">
        <v>30</v>
      </c>
      <c r="F43" s="10"/>
      <c r="G43" s="10"/>
      <c r="H43" s="9"/>
      <c r="I43" s="9"/>
      <c r="K43" s="9"/>
      <c r="L43" s="9"/>
    </row>
    <row r="44" spans="1:12" x14ac:dyDescent="0.25">
      <c r="A44" s="8">
        <v>6800</v>
      </c>
      <c r="B44" s="9" t="s">
        <v>46</v>
      </c>
      <c r="C44" s="10">
        <v>15</v>
      </c>
      <c r="D44" s="10">
        <v>5.0629999999999997</v>
      </c>
      <c r="E44" s="10">
        <v>35</v>
      </c>
      <c r="F44" s="10"/>
      <c r="G44" s="10"/>
      <c r="H44" s="9"/>
      <c r="I44" s="9"/>
      <c r="K44" s="9"/>
      <c r="L44" s="9"/>
    </row>
    <row r="45" spans="1:12" x14ac:dyDescent="0.25">
      <c r="A45" s="8">
        <v>6810</v>
      </c>
      <c r="B45" s="9" t="s">
        <v>59</v>
      </c>
      <c r="C45" s="10">
        <v>50</v>
      </c>
      <c r="D45" s="10">
        <v>33.719000000000001</v>
      </c>
      <c r="E45" s="10">
        <v>50</v>
      </c>
      <c r="F45" s="10"/>
      <c r="G45" s="10"/>
      <c r="H45" s="9"/>
      <c r="I45" s="9"/>
      <c r="K45" s="9"/>
      <c r="L45" s="9"/>
    </row>
    <row r="46" spans="1:12" x14ac:dyDescent="0.25">
      <c r="A46" s="8">
        <v>6840</v>
      </c>
      <c r="B46" s="9" t="s">
        <v>47</v>
      </c>
      <c r="C46" s="10">
        <v>2</v>
      </c>
      <c r="D46" s="10">
        <v>0.6</v>
      </c>
      <c r="E46" s="10">
        <v>0.6</v>
      </c>
      <c r="F46" s="10"/>
      <c r="G46" s="10"/>
      <c r="H46" s="9"/>
      <c r="I46" s="9"/>
      <c r="K46" s="9"/>
      <c r="L46" s="9"/>
    </row>
    <row r="47" spans="1:12" x14ac:dyDescent="0.25">
      <c r="A47" s="8">
        <v>6860</v>
      </c>
      <c r="B47" s="9" t="s">
        <v>15</v>
      </c>
      <c r="C47" s="10">
        <v>6</v>
      </c>
      <c r="D47" s="10">
        <v>18.739999999999998</v>
      </c>
      <c r="E47" s="10">
        <v>10</v>
      </c>
      <c r="F47" s="10"/>
      <c r="G47" s="10"/>
      <c r="H47" s="9"/>
      <c r="I47" s="9"/>
      <c r="K47" s="9"/>
      <c r="L47" s="9"/>
    </row>
    <row r="48" spans="1:12" x14ac:dyDescent="0.25">
      <c r="A48" s="8">
        <v>6890</v>
      </c>
      <c r="B48" s="9" t="s">
        <v>119</v>
      </c>
      <c r="C48" s="10">
        <v>3</v>
      </c>
      <c r="D48" s="10">
        <v>0</v>
      </c>
      <c r="E48" s="10">
        <v>5</v>
      </c>
      <c r="F48" s="10"/>
      <c r="G48" s="10"/>
      <c r="H48" s="9"/>
      <c r="I48" s="9"/>
      <c r="K48" s="9"/>
      <c r="L48" s="9"/>
    </row>
    <row r="49" spans="1:12" x14ac:dyDescent="0.25">
      <c r="A49" s="8" t="s">
        <v>120</v>
      </c>
      <c r="B49" s="9" t="s">
        <v>48</v>
      </c>
      <c r="C49" s="10">
        <v>29</v>
      </c>
      <c r="D49" s="10">
        <v>17.111000000000001</v>
      </c>
      <c r="E49" s="10">
        <v>29</v>
      </c>
      <c r="F49" s="10"/>
      <c r="G49" s="10"/>
      <c r="H49" s="9"/>
      <c r="I49" s="9"/>
      <c r="K49" s="9"/>
      <c r="L49" s="9"/>
    </row>
    <row r="50" spans="1:12" x14ac:dyDescent="0.25">
      <c r="A50" s="8">
        <v>6940</v>
      </c>
      <c r="B50" s="9" t="s">
        <v>16</v>
      </c>
      <c r="C50" s="10">
        <v>23</v>
      </c>
      <c r="D50" s="10">
        <v>21.855</v>
      </c>
      <c r="E50" s="10">
        <v>23</v>
      </c>
      <c r="F50" s="10"/>
      <c r="G50" s="10"/>
      <c r="H50" s="9"/>
      <c r="I50" s="9"/>
      <c r="K50" s="9"/>
      <c r="L50" s="9"/>
    </row>
    <row r="51" spans="1:12" x14ac:dyDescent="0.25">
      <c r="A51" s="8" t="s">
        <v>100</v>
      </c>
      <c r="B51" s="9" t="s">
        <v>66</v>
      </c>
      <c r="C51" s="10">
        <v>8</v>
      </c>
      <c r="D51" s="10">
        <v>5.4</v>
      </c>
      <c r="E51" s="10">
        <v>8</v>
      </c>
      <c r="F51" s="10"/>
      <c r="G51" s="10"/>
      <c r="H51" s="9"/>
      <c r="I51" s="9"/>
      <c r="K51" s="9"/>
      <c r="L51" s="9"/>
    </row>
    <row r="52" spans="1:12" x14ac:dyDescent="0.25">
      <c r="A52" s="8">
        <v>7320</v>
      </c>
      <c r="B52" s="9" t="s">
        <v>18</v>
      </c>
      <c r="C52" s="10">
        <v>100</v>
      </c>
      <c r="D52" s="10">
        <v>167.09100000000001</v>
      </c>
      <c r="E52" s="10">
        <v>70</v>
      </c>
      <c r="F52" s="10"/>
      <c r="G52" s="10"/>
      <c r="H52" s="9"/>
      <c r="I52" s="9"/>
      <c r="K52" s="9"/>
      <c r="L52" s="9"/>
    </row>
    <row r="53" spans="1:12" x14ac:dyDescent="0.25">
      <c r="A53" s="8">
        <v>7410</v>
      </c>
      <c r="B53" s="9" t="s">
        <v>19</v>
      </c>
      <c r="C53" s="10">
        <v>6</v>
      </c>
      <c r="D53" s="10">
        <v>6.41</v>
      </c>
      <c r="E53" s="10">
        <v>30</v>
      </c>
      <c r="F53" s="10"/>
      <c r="G53" s="10"/>
      <c r="H53" s="9"/>
      <c r="I53" s="9"/>
      <c r="K53" s="9"/>
      <c r="L53" s="9"/>
    </row>
    <row r="54" spans="1:12" x14ac:dyDescent="0.25">
      <c r="A54" s="8">
        <v>7420</v>
      </c>
      <c r="B54" s="9" t="s">
        <v>49</v>
      </c>
      <c r="C54" s="10">
        <v>10</v>
      </c>
      <c r="D54" s="10">
        <v>26.302</v>
      </c>
      <c r="E54" s="10">
        <v>15</v>
      </c>
      <c r="F54" s="10"/>
      <c r="G54" s="10"/>
      <c r="H54" s="9"/>
      <c r="I54" s="9"/>
      <c r="K54" s="9"/>
      <c r="L54" s="9"/>
    </row>
    <row r="55" spans="1:12" x14ac:dyDescent="0.25">
      <c r="A55" s="8">
        <v>7430</v>
      </c>
      <c r="B55" s="9" t="s">
        <v>60</v>
      </c>
      <c r="C55" s="10"/>
      <c r="D55" s="10"/>
      <c r="E55" s="10">
        <v>5</v>
      </c>
      <c r="F55" s="10"/>
      <c r="G55" s="10"/>
      <c r="H55" s="9"/>
      <c r="I55" s="9"/>
      <c r="K55" s="9"/>
      <c r="L55" s="9"/>
    </row>
    <row r="56" spans="1:12" x14ac:dyDescent="0.25">
      <c r="A56" s="8">
        <v>7440</v>
      </c>
      <c r="B56" s="9" t="s">
        <v>10</v>
      </c>
      <c r="C56" s="10"/>
      <c r="D56" s="10">
        <v>1.65</v>
      </c>
      <c r="E56" s="10">
        <v>1.7</v>
      </c>
      <c r="F56" s="10"/>
      <c r="G56" s="10"/>
      <c r="H56" s="9"/>
      <c r="I56" s="9"/>
      <c r="K56" s="9"/>
      <c r="L56" s="9"/>
    </row>
    <row r="57" spans="1:12" x14ac:dyDescent="0.25">
      <c r="A57" s="8">
        <v>7451</v>
      </c>
      <c r="B57" s="9" t="s">
        <v>61</v>
      </c>
      <c r="C57" s="10">
        <v>0</v>
      </c>
      <c r="D57" s="10">
        <v>56.5</v>
      </c>
      <c r="E57" s="10">
        <v>80</v>
      </c>
      <c r="F57" s="10"/>
      <c r="G57" s="10"/>
      <c r="H57" s="9"/>
      <c r="I57" s="9"/>
      <c r="K57" s="9"/>
      <c r="L57" s="9"/>
    </row>
    <row r="58" spans="1:12" x14ac:dyDescent="0.25">
      <c r="A58" s="8" t="s">
        <v>121</v>
      </c>
      <c r="B58" s="9" t="s">
        <v>50</v>
      </c>
      <c r="C58" s="10">
        <v>37</v>
      </c>
      <c r="D58" s="10">
        <f>52.534+10.528</f>
        <v>63.061999999999998</v>
      </c>
      <c r="E58" s="10">
        <v>80</v>
      </c>
      <c r="F58" s="10"/>
      <c r="G58" s="10"/>
      <c r="H58" s="9"/>
      <c r="I58" s="9"/>
      <c r="K58" s="9"/>
      <c r="L58" s="9"/>
    </row>
    <row r="59" spans="1:12" x14ac:dyDescent="0.25">
      <c r="A59" s="8">
        <v>7600</v>
      </c>
      <c r="B59" s="9" t="s">
        <v>51</v>
      </c>
      <c r="C59" s="10">
        <v>12</v>
      </c>
      <c r="D59" s="10">
        <v>12.398999999999999</v>
      </c>
      <c r="E59" s="10">
        <v>12.5</v>
      </c>
      <c r="F59" s="10"/>
      <c r="G59" s="10"/>
      <c r="H59" s="9"/>
      <c r="I59" s="9"/>
      <c r="K59" s="9"/>
      <c r="L59" s="9"/>
    </row>
    <row r="60" spans="1:12" x14ac:dyDescent="0.25">
      <c r="A60" s="8">
        <v>7610</v>
      </c>
      <c r="B60" s="9" t="s">
        <v>297</v>
      </c>
      <c r="C60" s="10">
        <v>0.13500000000000001</v>
      </c>
      <c r="D60" s="10"/>
      <c r="E60" s="10">
        <v>0.1</v>
      </c>
      <c r="F60" s="10"/>
      <c r="G60" s="10"/>
      <c r="H60" s="9"/>
      <c r="I60" s="9"/>
      <c r="K60" s="9"/>
      <c r="L60" s="9"/>
    </row>
    <row r="61" spans="1:12" x14ac:dyDescent="0.25">
      <c r="A61" s="8">
        <v>7770</v>
      </c>
      <c r="B61" s="9" t="s">
        <v>20</v>
      </c>
      <c r="C61" s="10">
        <v>5.593</v>
      </c>
      <c r="D61" s="10"/>
      <c r="E61" s="10">
        <v>5</v>
      </c>
      <c r="F61" s="10"/>
      <c r="G61" s="10"/>
      <c r="H61" s="9"/>
      <c r="I61" s="9"/>
      <c r="K61" s="9"/>
      <c r="L61" s="9"/>
    </row>
    <row r="62" spans="1:12" x14ac:dyDescent="0.25">
      <c r="A62" s="8">
        <v>7790</v>
      </c>
      <c r="B62" s="9" t="s">
        <v>67</v>
      </c>
      <c r="C62" s="10">
        <v>4.1589999999999998</v>
      </c>
      <c r="D62" s="10"/>
      <c r="E62" s="10">
        <v>5</v>
      </c>
      <c r="F62" s="10"/>
      <c r="G62" s="10"/>
      <c r="H62" s="9"/>
      <c r="I62" s="9"/>
      <c r="K62" s="9"/>
      <c r="L62" s="9"/>
    </row>
    <row r="63" spans="1:12" x14ac:dyDescent="0.25">
      <c r="A63" s="14">
        <v>7830</v>
      </c>
      <c r="B63" s="15" t="s">
        <v>68</v>
      </c>
      <c r="C63" s="16"/>
      <c r="D63" s="16"/>
      <c r="E63" s="16"/>
      <c r="F63" s="16"/>
      <c r="G63" s="16"/>
      <c r="H63" s="9"/>
      <c r="I63" s="9"/>
      <c r="K63" s="9"/>
      <c r="L63" s="9"/>
    </row>
    <row r="64" spans="1:12" s="2" customFormat="1" x14ac:dyDescent="0.25">
      <c r="A64" s="17"/>
      <c r="B64" s="2" t="s">
        <v>102</v>
      </c>
      <c r="C64" s="18">
        <f>SUM(C32:C63)</f>
        <v>1146.8870000000002</v>
      </c>
      <c r="D64" s="18">
        <f t="shared" ref="D64" si="0">SUM(D32:D63)</f>
        <v>1139.6969999999997</v>
      </c>
      <c r="E64" s="18">
        <f>SUM(E32:E63)</f>
        <v>1148.9000000000001</v>
      </c>
      <c r="F64" s="18">
        <f>SUM(F32:F63)</f>
        <v>0</v>
      </c>
      <c r="G64" s="18">
        <f>SUM(G32:G63)</f>
        <v>0</v>
      </c>
    </row>
    <row r="65" spans="1:12" s="2" customFormat="1" x14ac:dyDescent="0.25">
      <c r="A65" s="17"/>
      <c r="C65" s="18"/>
      <c r="D65" s="18"/>
      <c r="E65" s="18"/>
      <c r="F65" s="18"/>
      <c r="G65" s="18"/>
    </row>
    <row r="66" spans="1:12" s="2" customFormat="1" x14ac:dyDescent="0.25">
      <c r="A66" s="17"/>
      <c r="B66" s="2" t="s">
        <v>21</v>
      </c>
      <c r="C66" s="18">
        <f>+C24+C30+C64</f>
        <v>1579.8870000000002</v>
      </c>
      <c r="D66" s="18">
        <f>+D24+D30+D64</f>
        <v>1585.9449999999997</v>
      </c>
      <c r="E66" s="18">
        <f>+E24+E30+E64</f>
        <v>1756.5</v>
      </c>
      <c r="F66" s="18">
        <f>+F24+F30+F64</f>
        <v>0</v>
      </c>
      <c r="G66" s="18">
        <f>+G24+G30+G64</f>
        <v>0</v>
      </c>
    </row>
    <row r="67" spans="1:12" s="2" customFormat="1" x14ac:dyDescent="0.25">
      <c r="A67" s="17"/>
      <c r="C67" s="18"/>
      <c r="D67" s="18"/>
      <c r="E67" s="18"/>
      <c r="F67" s="18"/>
      <c r="G67" s="18"/>
    </row>
    <row r="68" spans="1:12" s="2" customFormat="1" x14ac:dyDescent="0.25">
      <c r="A68" s="17"/>
      <c r="B68" s="2" t="s">
        <v>53</v>
      </c>
      <c r="C68" s="18">
        <f>+C22-C66</f>
        <v>-162.88700000000017</v>
      </c>
      <c r="D68" s="18">
        <f>+D22-D66</f>
        <v>361.81400000000031</v>
      </c>
      <c r="E68" s="18">
        <f>+E22-E66</f>
        <v>190.5</v>
      </c>
      <c r="F68" s="18">
        <f>+F22-F66</f>
        <v>0</v>
      </c>
      <c r="G68" s="18">
        <f>+G22-G66</f>
        <v>20</v>
      </c>
    </row>
    <row r="69" spans="1:12" x14ac:dyDescent="0.25">
      <c r="A69" s="8"/>
      <c r="C69" s="10"/>
      <c r="D69" s="10"/>
      <c r="E69" s="10"/>
      <c r="F69" s="10"/>
      <c r="G69" s="10"/>
      <c r="H69" s="9"/>
      <c r="I69" s="9"/>
      <c r="K69" s="9"/>
      <c r="L69" s="9"/>
    </row>
    <row r="70" spans="1:12" x14ac:dyDescent="0.25">
      <c r="A70" s="19">
        <v>8040</v>
      </c>
      <c r="B70" s="9" t="s">
        <v>104</v>
      </c>
      <c r="C70" s="10">
        <v>1</v>
      </c>
      <c r="D70" s="10"/>
      <c r="E70" s="10"/>
      <c r="F70" s="10"/>
      <c r="G70" s="10"/>
      <c r="H70" s="9"/>
      <c r="I70" s="9"/>
      <c r="K70" s="9"/>
      <c r="L70" s="9"/>
    </row>
    <row r="71" spans="1:12" x14ac:dyDescent="0.25">
      <c r="A71" s="19">
        <v>8140</v>
      </c>
      <c r="B71" s="9" t="s">
        <v>103</v>
      </c>
      <c r="C71" s="10">
        <v>75</v>
      </c>
      <c r="D71" s="10"/>
      <c r="E71" s="10"/>
      <c r="F71" s="10"/>
      <c r="G71" s="10"/>
      <c r="H71" s="9"/>
      <c r="I71" s="9"/>
      <c r="K71" s="9"/>
      <c r="L71" s="9"/>
    </row>
    <row r="72" spans="1:12" x14ac:dyDescent="0.25">
      <c r="A72" s="20">
        <v>8170</v>
      </c>
      <c r="B72" s="15" t="s">
        <v>122</v>
      </c>
      <c r="C72" s="16">
        <v>2</v>
      </c>
      <c r="D72" s="16"/>
      <c r="E72" s="16"/>
      <c r="F72" s="16"/>
      <c r="G72" s="16"/>
      <c r="H72" s="9"/>
      <c r="I72" s="9"/>
      <c r="K72" s="9"/>
      <c r="L72" s="9"/>
    </row>
    <row r="73" spans="1:12" s="2" customFormat="1" x14ac:dyDescent="0.25">
      <c r="A73" s="21"/>
      <c r="B73" s="2" t="s">
        <v>110</v>
      </c>
      <c r="C73" s="18">
        <f>+C71+C72-C70</f>
        <v>76</v>
      </c>
      <c r="D73" s="18">
        <f t="shared" ref="D73" si="1">+D71+D72-D70</f>
        <v>0</v>
      </c>
      <c r="E73" s="18">
        <f>+E71+E72-E70</f>
        <v>0</v>
      </c>
      <c r="F73" s="18">
        <f>+F71+F72-F70</f>
        <v>0</v>
      </c>
      <c r="G73" s="18">
        <f>+G71+G72-G70</f>
        <v>0</v>
      </c>
    </row>
    <row r="74" spans="1:12" x14ac:dyDescent="0.25">
      <c r="A74" s="19"/>
      <c r="C74" s="10"/>
      <c r="D74" s="10"/>
      <c r="E74" s="10"/>
      <c r="F74" s="10"/>
      <c r="G74" s="10"/>
      <c r="H74" s="9"/>
      <c r="I74" s="9"/>
      <c r="K74" s="9"/>
      <c r="L74" s="9"/>
    </row>
    <row r="75" spans="1:12" x14ac:dyDescent="0.25">
      <c r="A75" s="20"/>
      <c r="B75" s="22" t="s">
        <v>22</v>
      </c>
      <c r="C75" s="23">
        <f>+C68-C73</f>
        <v>-238.88700000000017</v>
      </c>
      <c r="D75" s="23">
        <f t="shared" ref="D75" si="2">+D68-D73</f>
        <v>361.81400000000031</v>
      </c>
      <c r="E75" s="23">
        <f>+E68-E73</f>
        <v>190.5</v>
      </c>
      <c r="F75" s="23">
        <f>+F68-F73</f>
        <v>0</v>
      </c>
      <c r="G75" s="23">
        <f>+G68-G73</f>
        <v>20</v>
      </c>
      <c r="H75" s="9"/>
      <c r="I75" s="9"/>
      <c r="K75" s="9"/>
      <c r="L75" s="9"/>
    </row>
    <row r="76" spans="1:12" x14ac:dyDescent="0.25">
      <c r="A76" s="8"/>
      <c r="H76" s="9"/>
      <c r="I76" s="9"/>
      <c r="K76" s="9"/>
      <c r="L76" s="9"/>
    </row>
    <row r="77" spans="1:12" x14ac:dyDescent="0.25">
      <c r="A77" s="8"/>
      <c r="H77" s="9"/>
      <c r="I77" s="9"/>
      <c r="J77" s="9"/>
      <c r="K77" s="9"/>
    </row>
    <row r="78" spans="1:12" x14ac:dyDescent="0.25">
      <c r="A78" s="8"/>
      <c r="B78" s="2" t="s">
        <v>54</v>
      </c>
      <c r="H78" s="9"/>
      <c r="I78" s="9"/>
      <c r="J78" s="9"/>
      <c r="K78" s="9"/>
    </row>
    <row r="79" spans="1:12" x14ac:dyDescent="0.25">
      <c r="A79" s="8"/>
      <c r="H79" s="9"/>
      <c r="I79" s="9"/>
      <c r="J79" s="9"/>
      <c r="K79" s="9"/>
    </row>
    <row r="80" spans="1:12" x14ac:dyDescent="0.25">
      <c r="A80" s="8"/>
      <c r="H80" s="9"/>
      <c r="I80" s="9"/>
      <c r="J80" s="9"/>
      <c r="K80" s="9"/>
    </row>
    <row r="81" spans="1:11" x14ac:dyDescent="0.25">
      <c r="A81" s="8"/>
      <c r="H81" s="9"/>
      <c r="I81" s="9"/>
      <c r="J81" s="9"/>
      <c r="K81" s="9"/>
    </row>
    <row r="82" spans="1:11" x14ac:dyDescent="0.25">
      <c r="A82" s="8"/>
      <c r="H82" s="9"/>
      <c r="I82" s="9"/>
      <c r="J82" s="9"/>
      <c r="K82" s="9"/>
    </row>
    <row r="83" spans="1:11" x14ac:dyDescent="0.25">
      <c r="A83" s="8"/>
      <c r="H83" s="9"/>
      <c r="I83" s="9"/>
      <c r="J83" s="9"/>
      <c r="K83" s="9"/>
    </row>
    <row r="84" spans="1:11" x14ac:dyDescent="0.25">
      <c r="A84" s="8"/>
      <c r="H84" s="9"/>
      <c r="I84" s="9"/>
      <c r="J84" s="9"/>
      <c r="K84" s="9"/>
    </row>
    <row r="85" spans="1:11" x14ac:dyDescent="0.25">
      <c r="A85" s="8"/>
      <c r="H85" s="9"/>
      <c r="I85" s="9"/>
      <c r="J85" s="9"/>
      <c r="K85" s="9"/>
    </row>
    <row r="86" spans="1:11" x14ac:dyDescent="0.25">
      <c r="A86" s="8"/>
      <c r="B86" s="9" t="s">
        <v>64</v>
      </c>
      <c r="H86" s="9"/>
      <c r="I86" s="9"/>
      <c r="J86" s="9"/>
      <c r="K86" s="9"/>
    </row>
    <row r="87" spans="1:11" x14ac:dyDescent="0.25">
      <c r="A87" s="8"/>
      <c r="H87" s="9"/>
      <c r="I87" s="9"/>
      <c r="J87" s="9"/>
      <c r="K87" s="9"/>
    </row>
    <row r="88" spans="1:11" x14ac:dyDescent="0.25">
      <c r="A88" s="8"/>
      <c r="H88" s="9"/>
      <c r="I88" s="9"/>
      <c r="J88" s="9"/>
      <c r="K88" s="9"/>
    </row>
    <row r="89" spans="1:11" x14ac:dyDescent="0.25">
      <c r="A89" s="8"/>
      <c r="H89" s="9"/>
      <c r="I89" s="9"/>
      <c r="J89" s="9"/>
      <c r="K89" s="9"/>
    </row>
    <row r="90" spans="1:11" x14ac:dyDescent="0.25">
      <c r="A90" s="8"/>
      <c r="H90" s="9"/>
      <c r="I90" s="9"/>
      <c r="J90" s="9"/>
      <c r="K90" s="9"/>
    </row>
    <row r="91" spans="1:11" x14ac:dyDescent="0.25">
      <c r="A91" s="8"/>
      <c r="H91" s="9"/>
      <c r="I91" s="9"/>
      <c r="J91" s="9"/>
      <c r="K91" s="9"/>
    </row>
    <row r="92" spans="1:11" x14ac:dyDescent="0.25">
      <c r="A92" s="8"/>
      <c r="H92" s="9"/>
      <c r="I92" s="9"/>
      <c r="J92" s="9"/>
      <c r="K92" s="9"/>
    </row>
    <row r="93" spans="1:11" x14ac:dyDescent="0.25">
      <c r="A93" s="8"/>
      <c r="H93" s="9"/>
      <c r="I93" s="9"/>
      <c r="J93" s="9"/>
      <c r="K93" s="9"/>
    </row>
    <row r="94" spans="1:11" x14ac:dyDescent="0.25">
      <c r="A94" s="8"/>
      <c r="H94" s="9"/>
      <c r="I94" s="9"/>
      <c r="J94" s="9"/>
      <c r="K94" s="9"/>
    </row>
    <row r="95" spans="1:11" x14ac:dyDescent="0.25">
      <c r="A95" s="8"/>
      <c r="H95" s="9"/>
      <c r="I95" s="9"/>
      <c r="J95" s="9"/>
      <c r="K95" s="9"/>
    </row>
    <row r="96" spans="1:11" x14ac:dyDescent="0.25">
      <c r="A96" s="8"/>
      <c r="H96" s="9"/>
      <c r="I96" s="9"/>
      <c r="J96" s="9"/>
      <c r="K96" s="9"/>
    </row>
    <row r="97" spans="2:11" x14ac:dyDescent="0.25">
      <c r="H97" s="9"/>
      <c r="I97" s="9"/>
      <c r="J97" s="9"/>
      <c r="K97" s="9"/>
    </row>
    <row r="98" spans="2:11" x14ac:dyDescent="0.25">
      <c r="H98" s="9"/>
      <c r="I98" s="9"/>
      <c r="J98" s="9"/>
      <c r="K98" s="9"/>
    </row>
    <row r="99" spans="2:11" x14ac:dyDescent="0.25">
      <c r="H99" s="9"/>
      <c r="I99" s="9"/>
      <c r="J99" s="9"/>
      <c r="K99" s="9"/>
    </row>
    <row r="100" spans="2:11" x14ac:dyDescent="0.25">
      <c r="H100" s="9"/>
      <c r="I100" s="9"/>
      <c r="J100" s="9"/>
      <c r="K100" s="9"/>
    </row>
    <row r="101" spans="2:11" x14ac:dyDescent="0.25">
      <c r="H101" s="9"/>
      <c r="I101" s="9"/>
      <c r="J101" s="9"/>
      <c r="K101" s="9"/>
    </row>
    <row r="102" spans="2:11" x14ac:dyDescent="0.25">
      <c r="H102" s="9"/>
      <c r="I102" s="9"/>
      <c r="J102" s="9"/>
      <c r="K102" s="9"/>
    </row>
    <row r="103" spans="2:11" x14ac:dyDescent="0.25">
      <c r="H103" s="9"/>
      <c r="I103" s="9"/>
      <c r="J103" s="9"/>
      <c r="K103" s="9"/>
    </row>
    <row r="104" spans="2:11" x14ac:dyDescent="0.25">
      <c r="B104" s="9" t="s">
        <v>64</v>
      </c>
      <c r="H104" s="9"/>
      <c r="I104" s="9"/>
      <c r="J104" s="9"/>
      <c r="K104" s="9"/>
    </row>
    <row r="105" spans="2:11" x14ac:dyDescent="0.25">
      <c r="B105" s="9" t="s">
        <v>64</v>
      </c>
      <c r="H105" s="9"/>
      <c r="I105" s="9"/>
      <c r="J105" s="9"/>
      <c r="K105" s="9"/>
    </row>
    <row r="106" spans="2:11" x14ac:dyDescent="0.25">
      <c r="H106" s="9"/>
      <c r="I106" s="9"/>
      <c r="J106" s="9"/>
      <c r="K106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9"/>
  <sheetViews>
    <sheetView zoomScale="160" zoomScaleNormal="160" zoomScalePageLayoutView="160" workbookViewId="0">
      <selection activeCell="G6" sqref="G6"/>
    </sheetView>
  </sheetViews>
  <sheetFormatPr baseColWidth="10" defaultColWidth="10.81640625" defaultRowHeight="11.5" x14ac:dyDescent="0.25"/>
  <cols>
    <col min="1" max="1" width="8.7265625" style="8" customWidth="1"/>
    <col min="2" max="2" width="27.81640625" style="9" customWidth="1"/>
    <col min="3" max="5" width="9.7265625" style="9" customWidth="1"/>
    <col min="6" max="6" width="9.7265625" style="9" hidden="1" customWidth="1"/>
    <col min="7" max="8" width="9.7265625" style="9" customWidth="1"/>
    <col min="9" max="11" width="10.81640625" style="11"/>
    <col min="12" max="16384" width="10.81640625" style="9"/>
  </cols>
  <sheetData>
    <row r="1" spans="1:11" s="33" customFormat="1" ht="15.5" x14ac:dyDescent="0.35">
      <c r="A1" s="34" t="s">
        <v>4</v>
      </c>
    </row>
    <row r="2" spans="1:11" s="33" customFormat="1" ht="15.5" x14ac:dyDescent="0.35">
      <c r="A2" s="34" t="s">
        <v>70</v>
      </c>
      <c r="C2" s="33" t="s">
        <v>25</v>
      </c>
    </row>
    <row r="3" spans="1:11" s="2" customFormat="1" x14ac:dyDescent="0.25">
      <c r="A3" s="17"/>
    </row>
    <row r="4" spans="1:11" s="2" customFormat="1" x14ac:dyDescent="0.25">
      <c r="A4" s="3" t="s">
        <v>77</v>
      </c>
      <c r="B4" s="2" t="s">
        <v>6</v>
      </c>
      <c r="C4" s="4" t="s">
        <v>1</v>
      </c>
      <c r="D4" s="4" t="s">
        <v>2</v>
      </c>
      <c r="E4" s="4" t="s">
        <v>1</v>
      </c>
      <c r="G4" s="4" t="s">
        <v>3</v>
      </c>
      <c r="H4" s="4" t="s">
        <v>1</v>
      </c>
    </row>
    <row r="5" spans="1:11" s="2" customFormat="1" x14ac:dyDescent="0.25">
      <c r="A5" s="5" t="s">
        <v>78</v>
      </c>
      <c r="B5" s="6" t="s">
        <v>0</v>
      </c>
      <c r="C5" s="7">
        <v>2015</v>
      </c>
      <c r="D5" s="7">
        <v>2015</v>
      </c>
      <c r="E5" s="7">
        <v>2016</v>
      </c>
      <c r="G5" s="7">
        <v>2016</v>
      </c>
      <c r="H5" s="7">
        <v>2017</v>
      </c>
    </row>
    <row r="6" spans="1:11" x14ac:dyDescent="0.25">
      <c r="A6" s="8">
        <v>3440</v>
      </c>
      <c r="B6" s="9" t="s">
        <v>35</v>
      </c>
      <c r="C6" s="10">
        <v>6</v>
      </c>
      <c r="D6" s="10"/>
      <c r="E6" s="10">
        <v>8.1999999999999993</v>
      </c>
      <c r="G6" s="10"/>
      <c r="H6" s="10"/>
      <c r="I6" s="9"/>
      <c r="J6" s="9"/>
      <c r="K6" s="9"/>
    </row>
    <row r="7" spans="1:11" x14ac:dyDescent="0.25">
      <c r="A7" s="8">
        <v>3450</v>
      </c>
      <c r="B7" s="9" t="s">
        <v>36</v>
      </c>
      <c r="C7" s="10"/>
      <c r="D7" s="10"/>
      <c r="E7" s="10"/>
      <c r="G7" s="10"/>
      <c r="H7" s="10"/>
      <c r="I7" s="9"/>
      <c r="J7" s="9"/>
      <c r="K7" s="9"/>
    </row>
    <row r="8" spans="1:11" x14ac:dyDescent="0.25">
      <c r="A8" s="14">
        <v>3923</v>
      </c>
      <c r="B8" s="15" t="s">
        <v>87</v>
      </c>
      <c r="C8" s="16">
        <v>35</v>
      </c>
      <c r="D8" s="16"/>
      <c r="E8" s="16">
        <v>40</v>
      </c>
      <c r="G8" s="16"/>
      <c r="H8" s="16"/>
      <c r="I8" s="9"/>
      <c r="J8" s="9"/>
      <c r="K8" s="9"/>
    </row>
    <row r="9" spans="1:11" s="2" customFormat="1" x14ac:dyDescent="0.25">
      <c r="A9" s="17"/>
      <c r="B9" s="2" t="s">
        <v>11</v>
      </c>
      <c r="C9" s="18">
        <f>SUM(C6:C8)</f>
        <v>41</v>
      </c>
      <c r="D9" s="18">
        <f>SUM(D6:D8)</f>
        <v>0</v>
      </c>
      <c r="E9" s="18">
        <f>SUM(E6:E8)</f>
        <v>48.2</v>
      </c>
      <c r="G9" s="18">
        <f t="shared" ref="G9:H9" si="0">SUM(G6:G8)</f>
        <v>0</v>
      </c>
      <c r="H9" s="18">
        <f t="shared" si="0"/>
        <v>0</v>
      </c>
    </row>
    <row r="10" spans="1:11" x14ac:dyDescent="0.25">
      <c r="C10" s="10"/>
      <c r="D10" s="10"/>
      <c r="E10" s="10"/>
      <c r="G10" s="10"/>
      <c r="H10" s="10"/>
      <c r="I10" s="9"/>
      <c r="J10" s="9"/>
      <c r="K10" s="9"/>
    </row>
    <row r="11" spans="1:11" s="2" customFormat="1" x14ac:dyDescent="0.25">
      <c r="A11" s="17" t="s">
        <v>109</v>
      </c>
      <c r="B11" s="2" t="s">
        <v>41</v>
      </c>
      <c r="C11" s="18">
        <v>2</v>
      </c>
      <c r="D11" s="18"/>
      <c r="E11" s="18">
        <v>24.8</v>
      </c>
      <c r="G11" s="18"/>
      <c r="H11" s="18"/>
    </row>
    <row r="12" spans="1:11" x14ac:dyDescent="0.25">
      <c r="C12" s="10"/>
      <c r="D12" s="10"/>
      <c r="E12" s="10"/>
      <c r="G12" s="10"/>
      <c r="H12" s="10"/>
      <c r="I12" s="9"/>
      <c r="J12" s="9"/>
      <c r="K12" s="9"/>
    </row>
    <row r="13" spans="1:11" x14ac:dyDescent="0.25">
      <c r="A13" s="8">
        <v>6300</v>
      </c>
      <c r="B13" s="9" t="s">
        <v>58</v>
      </c>
      <c r="C13" s="10">
        <f>1.8+4.7</f>
        <v>6.5</v>
      </c>
      <c r="D13" s="10"/>
      <c r="E13" s="10">
        <v>9.75</v>
      </c>
      <c r="G13" s="10"/>
      <c r="H13" s="10"/>
      <c r="I13" s="9"/>
      <c r="J13" s="9"/>
      <c r="K13" s="9"/>
    </row>
    <row r="14" spans="1:11" x14ac:dyDescent="0.25">
      <c r="A14" s="8">
        <v>6780</v>
      </c>
      <c r="B14" s="9" t="s">
        <v>65</v>
      </c>
      <c r="C14" s="10"/>
      <c r="D14" s="10"/>
      <c r="E14" s="10"/>
      <c r="G14" s="10"/>
      <c r="H14" s="10"/>
      <c r="I14" s="9"/>
      <c r="J14" s="9"/>
      <c r="K14" s="9"/>
    </row>
    <row r="15" spans="1:11" x14ac:dyDescent="0.25">
      <c r="A15" s="8">
        <v>6785</v>
      </c>
      <c r="B15" s="9" t="s">
        <v>17</v>
      </c>
      <c r="C15" s="10">
        <v>5.5</v>
      </c>
      <c r="D15" s="10"/>
      <c r="E15" s="10"/>
      <c r="G15" s="10"/>
      <c r="H15" s="10"/>
      <c r="I15" s="9"/>
      <c r="J15" s="9"/>
      <c r="K15" s="9"/>
    </row>
    <row r="16" spans="1:11" x14ac:dyDescent="0.25">
      <c r="A16" s="8">
        <v>6860</v>
      </c>
      <c r="B16" s="9" t="s">
        <v>15</v>
      </c>
      <c r="C16" s="10">
        <v>9</v>
      </c>
      <c r="D16" s="10"/>
      <c r="E16" s="10">
        <v>1.5</v>
      </c>
      <c r="G16" s="10"/>
      <c r="H16" s="10"/>
      <c r="I16" s="9"/>
      <c r="J16" s="9"/>
      <c r="K16" s="9"/>
    </row>
    <row r="17" spans="1:11" x14ac:dyDescent="0.25">
      <c r="A17" s="8" t="s">
        <v>100</v>
      </c>
      <c r="B17" s="9" t="s">
        <v>66</v>
      </c>
      <c r="C17" s="10"/>
      <c r="D17" s="10"/>
      <c r="E17" s="10"/>
      <c r="G17" s="10"/>
      <c r="H17" s="10"/>
      <c r="I17" s="9"/>
      <c r="J17" s="9"/>
      <c r="K17" s="9"/>
    </row>
    <row r="18" spans="1:11" x14ac:dyDescent="0.25">
      <c r="A18" s="8">
        <v>7320</v>
      </c>
      <c r="B18" s="9" t="s">
        <v>18</v>
      </c>
      <c r="C18" s="10">
        <v>1.55</v>
      </c>
      <c r="D18" s="10"/>
      <c r="E18" s="10">
        <v>1.9</v>
      </c>
      <c r="G18" s="10"/>
      <c r="H18" s="10"/>
      <c r="I18" s="9"/>
      <c r="J18" s="9"/>
      <c r="K18" s="9"/>
    </row>
    <row r="19" spans="1:11" x14ac:dyDescent="0.25">
      <c r="A19" s="8">
        <v>7430</v>
      </c>
      <c r="B19" s="9" t="s">
        <v>60</v>
      </c>
      <c r="C19" s="10"/>
      <c r="D19" s="10"/>
      <c r="E19" s="10">
        <v>1</v>
      </c>
      <c r="G19" s="10"/>
      <c r="H19" s="10"/>
      <c r="I19" s="9"/>
      <c r="J19" s="9"/>
      <c r="K19" s="9"/>
    </row>
    <row r="20" spans="1:11" x14ac:dyDescent="0.25">
      <c r="A20" s="14">
        <v>7440</v>
      </c>
      <c r="B20" s="15" t="s">
        <v>61</v>
      </c>
      <c r="C20" s="16"/>
      <c r="D20" s="16"/>
      <c r="E20" s="16"/>
      <c r="G20" s="16"/>
      <c r="H20" s="16"/>
      <c r="I20" s="9"/>
      <c r="J20" s="9"/>
      <c r="K20" s="9"/>
    </row>
    <row r="21" spans="1:11" s="2" customFormat="1" x14ac:dyDescent="0.25">
      <c r="A21" s="17"/>
      <c r="B21" s="2" t="s">
        <v>102</v>
      </c>
      <c r="C21" s="18">
        <f>SUM(C13:C20)</f>
        <v>22.55</v>
      </c>
      <c r="D21" s="18">
        <f>SUM(D13:D20)</f>
        <v>0</v>
      </c>
      <c r="E21" s="18">
        <f>SUM(E13:E20)</f>
        <v>14.15</v>
      </c>
      <c r="G21" s="18">
        <f t="shared" ref="G21:H21" si="1">SUM(G13:G20)</f>
        <v>0</v>
      </c>
      <c r="H21" s="18">
        <f t="shared" si="1"/>
        <v>0</v>
      </c>
    </row>
    <row r="22" spans="1:11" s="2" customFormat="1" x14ac:dyDescent="0.25">
      <c r="A22" s="17"/>
      <c r="C22" s="18"/>
      <c r="D22" s="18"/>
      <c r="E22" s="18"/>
      <c r="G22" s="18"/>
      <c r="H22" s="18"/>
    </row>
    <row r="23" spans="1:11" s="2" customFormat="1" x14ac:dyDescent="0.25">
      <c r="A23" s="17"/>
      <c r="B23" s="2" t="s">
        <v>21</v>
      </c>
      <c r="C23" s="18">
        <f>+C11+C21</f>
        <v>24.55</v>
      </c>
      <c r="D23" s="18">
        <f>+D11+D21</f>
        <v>0</v>
      </c>
      <c r="E23" s="18">
        <f>+E11+E21</f>
        <v>38.950000000000003</v>
      </c>
      <c r="G23" s="18">
        <f t="shared" ref="G23:H23" si="2">+G11+G21</f>
        <v>0</v>
      </c>
      <c r="H23" s="18">
        <f t="shared" si="2"/>
        <v>0</v>
      </c>
    </row>
    <row r="24" spans="1:11" s="2" customFormat="1" x14ac:dyDescent="0.25">
      <c r="A24" s="17"/>
      <c r="C24" s="18"/>
      <c r="D24" s="18"/>
      <c r="E24" s="18"/>
      <c r="G24" s="18"/>
      <c r="H24" s="18"/>
    </row>
    <row r="25" spans="1:11" s="2" customFormat="1" x14ac:dyDescent="0.25">
      <c r="A25" s="17"/>
      <c r="B25" s="2" t="s">
        <v>53</v>
      </c>
      <c r="C25" s="18">
        <f>+C9-C23</f>
        <v>16.45</v>
      </c>
      <c r="D25" s="18">
        <f>+D9-D23</f>
        <v>0</v>
      </c>
      <c r="E25" s="18">
        <f>+E9-E23</f>
        <v>9.25</v>
      </c>
      <c r="G25" s="18">
        <f t="shared" ref="G25:H25" si="3">+G9-G23</f>
        <v>0</v>
      </c>
      <c r="H25" s="18">
        <f t="shared" si="3"/>
        <v>0</v>
      </c>
    </row>
    <row r="26" spans="1:11" s="2" customFormat="1" x14ac:dyDescent="0.25">
      <c r="A26" s="17"/>
      <c r="C26" s="18"/>
      <c r="D26" s="18"/>
      <c r="E26" s="18"/>
      <c r="G26" s="18"/>
      <c r="H26" s="18"/>
    </row>
    <row r="27" spans="1:11" s="2" customFormat="1" x14ac:dyDescent="0.25">
      <c r="A27" s="17"/>
      <c r="B27" s="2" t="s">
        <v>110</v>
      </c>
      <c r="C27" s="18">
        <v>0</v>
      </c>
      <c r="D27" s="18">
        <v>0</v>
      </c>
      <c r="E27" s="18">
        <v>0</v>
      </c>
      <c r="G27" s="18">
        <v>0</v>
      </c>
      <c r="H27" s="18">
        <v>0</v>
      </c>
    </row>
    <row r="28" spans="1:11" x14ac:dyDescent="0.25">
      <c r="C28" s="10"/>
      <c r="D28" s="10"/>
      <c r="E28" s="10"/>
      <c r="G28" s="10"/>
      <c r="H28" s="10"/>
      <c r="I28" s="9"/>
      <c r="J28" s="9"/>
      <c r="K28" s="9"/>
    </row>
    <row r="29" spans="1:11" x14ac:dyDescent="0.25">
      <c r="A29" s="14"/>
      <c r="B29" s="22" t="s">
        <v>22</v>
      </c>
      <c r="C29" s="23">
        <f>+C25-C27</f>
        <v>16.45</v>
      </c>
      <c r="D29" s="23">
        <f t="shared" ref="D29" si="4">+D25-D27</f>
        <v>0</v>
      </c>
      <c r="E29" s="23">
        <f>+E25-E27</f>
        <v>9.25</v>
      </c>
      <c r="G29" s="23">
        <f t="shared" ref="G29:H29" si="5">+G25-G27</f>
        <v>0</v>
      </c>
      <c r="H29" s="23">
        <f t="shared" si="5"/>
        <v>0</v>
      </c>
      <c r="I29" s="9"/>
      <c r="J29" s="9"/>
      <c r="K29" s="9"/>
    </row>
    <row r="30" spans="1:11" x14ac:dyDescent="0.25">
      <c r="F30" s="11"/>
      <c r="J30" s="9"/>
      <c r="K30" s="9"/>
    </row>
    <row r="31" spans="1:11" x14ac:dyDescent="0.25">
      <c r="F31" s="11"/>
      <c r="J31" s="9"/>
      <c r="K31" s="9"/>
    </row>
    <row r="32" spans="1:11" x14ac:dyDescent="0.25">
      <c r="B32" s="2" t="s">
        <v>54</v>
      </c>
      <c r="I32" s="9"/>
      <c r="J32" s="9"/>
      <c r="K32" s="9"/>
    </row>
    <row r="33" spans="2:11" x14ac:dyDescent="0.25">
      <c r="F33" s="11"/>
      <c r="J33" s="9"/>
      <c r="K33" s="9"/>
    </row>
    <row r="39" spans="2:11" x14ac:dyDescent="0.25">
      <c r="B39" s="9" t="s">
        <v>64</v>
      </c>
      <c r="I39" s="9"/>
      <c r="J39" s="9"/>
      <c r="K39" s="9"/>
    </row>
    <row r="48" spans="2:11" x14ac:dyDescent="0.25">
      <c r="I48" s="9"/>
      <c r="J48" s="9"/>
      <c r="K48" s="9"/>
    </row>
    <row r="58" spans="2:11" x14ac:dyDescent="0.25">
      <c r="B58" s="9" t="s">
        <v>64</v>
      </c>
      <c r="I58" s="9"/>
      <c r="J58" s="9"/>
      <c r="K58" s="9"/>
    </row>
    <row r="59" spans="2:11" x14ac:dyDescent="0.25">
      <c r="B59" s="9" t="s">
        <v>64</v>
      </c>
      <c r="I59" s="9"/>
      <c r="J59" s="9"/>
      <c r="K59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8"/>
  <sheetViews>
    <sheetView zoomScale="170" zoomScaleNormal="170" zoomScalePageLayoutView="170" workbookViewId="0">
      <selection activeCell="E12" sqref="E12"/>
    </sheetView>
  </sheetViews>
  <sheetFormatPr baseColWidth="10" defaultColWidth="10.81640625" defaultRowHeight="11.5" x14ac:dyDescent="0.25"/>
  <cols>
    <col min="1" max="1" width="6.36328125" style="19" customWidth="1"/>
    <col min="2" max="2" width="27.36328125" style="9" customWidth="1"/>
    <col min="3" max="7" width="9.7265625" style="9" customWidth="1"/>
    <col min="8" max="10" width="10.81640625" style="11"/>
    <col min="11" max="16384" width="10.81640625" style="9"/>
  </cols>
  <sheetData>
    <row r="1" spans="1:10" s="33" customFormat="1" ht="15.5" x14ac:dyDescent="0.35">
      <c r="A1" s="35" t="s">
        <v>4</v>
      </c>
    </row>
    <row r="2" spans="1:10" s="33" customFormat="1" ht="15.5" x14ac:dyDescent="0.35">
      <c r="A2" s="35" t="s">
        <v>69</v>
      </c>
      <c r="C2" s="33" t="s">
        <v>26</v>
      </c>
    </row>
    <row r="3" spans="1:10" s="2" customFormat="1" x14ac:dyDescent="0.25">
      <c r="A3" s="21"/>
    </row>
    <row r="4" spans="1:10" s="2" customFormat="1" x14ac:dyDescent="0.25">
      <c r="A4" s="25" t="s">
        <v>77</v>
      </c>
      <c r="B4" s="2" t="s">
        <v>6</v>
      </c>
      <c r="C4" s="4" t="s">
        <v>1</v>
      </c>
      <c r="D4" s="4" t="s">
        <v>2</v>
      </c>
      <c r="E4" s="4" t="s">
        <v>1</v>
      </c>
      <c r="F4" s="4" t="s">
        <v>3</v>
      </c>
      <c r="G4" s="4" t="s">
        <v>1</v>
      </c>
    </row>
    <row r="5" spans="1:10" s="2" customFormat="1" x14ac:dyDescent="0.25">
      <c r="A5" s="7" t="s">
        <v>78</v>
      </c>
      <c r="B5" s="6" t="s">
        <v>0</v>
      </c>
      <c r="C5" s="7">
        <v>2015</v>
      </c>
      <c r="D5" s="7">
        <v>2015</v>
      </c>
      <c r="E5" s="7">
        <v>2016</v>
      </c>
      <c r="F5" s="7">
        <v>2016</v>
      </c>
      <c r="G5" s="7">
        <v>2017</v>
      </c>
    </row>
    <row r="6" spans="1:10" x14ac:dyDescent="0.25">
      <c r="A6" s="19">
        <v>3100</v>
      </c>
      <c r="B6" s="9" t="s">
        <v>7</v>
      </c>
      <c r="C6" s="10">
        <v>150</v>
      </c>
      <c r="D6" s="10"/>
      <c r="E6" s="10"/>
      <c r="F6" s="10"/>
      <c r="G6" s="10"/>
      <c r="H6" s="9"/>
      <c r="I6" s="9"/>
      <c r="J6" s="9"/>
    </row>
    <row r="7" spans="1:10" x14ac:dyDescent="0.25">
      <c r="A7" s="19">
        <v>3460</v>
      </c>
      <c r="B7" s="9" t="s">
        <v>36</v>
      </c>
      <c r="C7" s="10">
        <v>3</v>
      </c>
      <c r="D7" s="10"/>
      <c r="E7" s="10"/>
      <c r="F7" s="10"/>
      <c r="G7" s="10"/>
      <c r="H7" s="9"/>
      <c r="I7" s="9"/>
      <c r="J7" s="9"/>
    </row>
    <row r="8" spans="1:10" x14ac:dyDescent="0.25">
      <c r="A8" s="19">
        <v>3600</v>
      </c>
      <c r="B8" s="9" t="s">
        <v>9</v>
      </c>
      <c r="C8" s="10">
        <v>25</v>
      </c>
      <c r="D8" s="10"/>
      <c r="E8" s="10"/>
      <c r="F8" s="10"/>
      <c r="G8" s="10"/>
      <c r="H8" s="9"/>
      <c r="I8" s="9"/>
      <c r="J8" s="9"/>
    </row>
    <row r="9" spans="1:10" x14ac:dyDescent="0.25">
      <c r="A9" s="20">
        <v>3950</v>
      </c>
      <c r="B9" s="15" t="s">
        <v>72</v>
      </c>
      <c r="C9" s="16">
        <v>5</v>
      </c>
      <c r="D9" s="16"/>
      <c r="E9" s="16"/>
      <c r="F9" s="16"/>
      <c r="G9" s="16"/>
      <c r="H9" s="9"/>
      <c r="I9" s="9"/>
      <c r="J9" s="9"/>
    </row>
    <row r="10" spans="1:10" s="2" customFormat="1" x14ac:dyDescent="0.25">
      <c r="A10" s="21"/>
      <c r="B10" s="2" t="s">
        <v>11</v>
      </c>
      <c r="C10" s="18">
        <f>SUM(C6:C9)</f>
        <v>183</v>
      </c>
      <c r="D10" s="18">
        <f>SUM(D6:D9)</f>
        <v>0</v>
      </c>
      <c r="E10" s="18">
        <v>200</v>
      </c>
      <c r="F10" s="18">
        <f>SUM(F6:F9)</f>
        <v>0</v>
      </c>
      <c r="G10" s="18">
        <f>SUM(G6:G9)</f>
        <v>0</v>
      </c>
    </row>
    <row r="11" spans="1:10" x14ac:dyDescent="0.25">
      <c r="A11" s="26"/>
      <c r="C11" s="10"/>
      <c r="D11" s="10"/>
      <c r="E11" s="10"/>
      <c r="F11" s="10"/>
      <c r="G11" s="10"/>
      <c r="H11" s="9"/>
      <c r="I11" s="9"/>
      <c r="J11" s="9"/>
    </row>
    <row r="12" spans="1:10" s="2" customFormat="1" x14ac:dyDescent="0.25">
      <c r="A12" s="26" t="s">
        <v>108</v>
      </c>
      <c r="B12" s="2" t="s">
        <v>40</v>
      </c>
      <c r="C12" s="18">
        <v>60</v>
      </c>
      <c r="D12" s="18"/>
      <c r="E12" s="18">
        <v>40</v>
      </c>
      <c r="F12" s="18"/>
      <c r="G12" s="18"/>
    </row>
    <row r="13" spans="1:10" x14ac:dyDescent="0.25">
      <c r="A13" s="26"/>
      <c r="C13" s="10"/>
      <c r="D13" s="10"/>
      <c r="E13" s="10"/>
      <c r="F13" s="10"/>
      <c r="G13" s="10"/>
      <c r="H13" s="9"/>
      <c r="I13" s="9"/>
      <c r="J13" s="9"/>
    </row>
    <row r="14" spans="1:10" s="2" customFormat="1" x14ac:dyDescent="0.25">
      <c r="A14" s="26" t="s">
        <v>91</v>
      </c>
      <c r="B14" s="2" t="s">
        <v>41</v>
      </c>
      <c r="C14" s="18">
        <v>10</v>
      </c>
      <c r="D14" s="18"/>
      <c r="E14" s="18">
        <v>10</v>
      </c>
      <c r="F14" s="18"/>
      <c r="G14" s="18"/>
    </row>
    <row r="15" spans="1:10" x14ac:dyDescent="0.25">
      <c r="C15" s="10"/>
      <c r="D15" s="10"/>
      <c r="E15" s="10"/>
      <c r="F15" s="10"/>
      <c r="G15" s="10"/>
      <c r="H15" s="9"/>
      <c r="I15" s="9"/>
      <c r="J15" s="9"/>
    </row>
    <row r="16" spans="1:10" x14ac:dyDescent="0.25">
      <c r="A16" s="19">
        <v>6320</v>
      </c>
      <c r="B16" s="9" t="s">
        <v>42</v>
      </c>
      <c r="C16" s="10"/>
      <c r="D16" s="10"/>
      <c r="E16" s="10">
        <v>9</v>
      </c>
      <c r="F16" s="10"/>
      <c r="G16" s="10"/>
      <c r="H16" s="9"/>
      <c r="I16" s="9"/>
      <c r="J16" s="9"/>
    </row>
    <row r="17" spans="1:10" x14ac:dyDescent="0.25">
      <c r="A17" s="19">
        <v>6340</v>
      </c>
      <c r="B17" s="9" t="s">
        <v>43</v>
      </c>
      <c r="C17" s="10">
        <v>27</v>
      </c>
      <c r="D17" s="10"/>
      <c r="E17" s="10">
        <v>30</v>
      </c>
      <c r="F17" s="10"/>
      <c r="G17" s="10"/>
      <c r="H17" s="9"/>
      <c r="I17" s="9"/>
      <c r="J17" s="9"/>
    </row>
    <row r="18" spans="1:10" x14ac:dyDescent="0.25">
      <c r="A18" s="19">
        <v>6540</v>
      </c>
      <c r="B18" s="9" t="s">
        <v>14</v>
      </c>
      <c r="C18" s="10">
        <v>5</v>
      </c>
      <c r="D18" s="10"/>
      <c r="E18" s="10">
        <v>1</v>
      </c>
      <c r="F18" s="10"/>
      <c r="G18" s="10"/>
      <c r="H18" s="9"/>
      <c r="I18" s="9"/>
      <c r="J18" s="9"/>
    </row>
    <row r="19" spans="1:10" x14ac:dyDescent="0.25">
      <c r="A19" s="19">
        <v>6590</v>
      </c>
      <c r="B19" s="9" t="s">
        <v>13</v>
      </c>
      <c r="C19" s="10"/>
      <c r="D19" s="10"/>
      <c r="E19" s="10"/>
      <c r="F19" s="10"/>
      <c r="G19" s="10"/>
      <c r="H19" s="9"/>
      <c r="I19" s="9"/>
      <c r="J19" s="9"/>
    </row>
    <row r="20" spans="1:10" x14ac:dyDescent="0.25">
      <c r="A20" s="19">
        <v>6620</v>
      </c>
      <c r="B20" s="9" t="s">
        <v>45</v>
      </c>
      <c r="C20" s="10">
        <v>60</v>
      </c>
      <c r="D20" s="10"/>
      <c r="E20" s="10">
        <v>50</v>
      </c>
      <c r="F20" s="10"/>
      <c r="G20" s="10"/>
      <c r="H20" s="9"/>
      <c r="I20" s="9"/>
      <c r="J20" s="9"/>
    </row>
    <row r="21" spans="1:10" x14ac:dyDescent="0.25">
      <c r="A21" s="19">
        <v>6900</v>
      </c>
      <c r="B21" s="9" t="s">
        <v>48</v>
      </c>
      <c r="C21" s="10">
        <v>1</v>
      </c>
      <c r="D21" s="10"/>
      <c r="E21" s="10"/>
      <c r="F21" s="10"/>
      <c r="G21" s="10"/>
      <c r="H21" s="9"/>
      <c r="I21" s="9"/>
      <c r="J21" s="9"/>
    </row>
    <row r="22" spans="1:10" x14ac:dyDescent="0.25">
      <c r="A22" s="19">
        <v>7320</v>
      </c>
      <c r="B22" s="9" t="s">
        <v>18</v>
      </c>
      <c r="C22" s="10">
        <v>2</v>
      </c>
      <c r="D22" s="10"/>
      <c r="E22" s="10">
        <v>1</v>
      </c>
      <c r="F22" s="10"/>
      <c r="G22" s="10"/>
      <c r="H22" s="9"/>
      <c r="I22" s="9"/>
      <c r="J22" s="9"/>
    </row>
    <row r="23" spans="1:10" x14ac:dyDescent="0.25">
      <c r="A23" s="19">
        <v>7500</v>
      </c>
      <c r="B23" s="9" t="s">
        <v>50</v>
      </c>
      <c r="C23" s="10">
        <v>25</v>
      </c>
      <c r="D23" s="10"/>
      <c r="E23" s="10">
        <v>28</v>
      </c>
      <c r="F23" s="10"/>
      <c r="G23" s="10"/>
      <c r="H23" s="9"/>
      <c r="I23" s="9"/>
      <c r="J23" s="9"/>
    </row>
    <row r="24" spans="1:10" x14ac:dyDescent="0.25">
      <c r="A24" s="20">
        <v>7510</v>
      </c>
      <c r="B24" s="15" t="s">
        <v>71</v>
      </c>
      <c r="C24" s="16"/>
      <c r="D24" s="16"/>
      <c r="E24" s="16">
        <v>8</v>
      </c>
      <c r="F24" s="16"/>
      <c r="G24" s="16"/>
      <c r="H24" s="9"/>
      <c r="I24" s="9"/>
      <c r="J24" s="9"/>
    </row>
    <row r="25" spans="1:10" s="2" customFormat="1" x14ac:dyDescent="0.25">
      <c r="A25" s="21"/>
      <c r="B25" s="2" t="s">
        <v>102</v>
      </c>
      <c r="C25" s="18">
        <f>SUM(C16:C24)</f>
        <v>120</v>
      </c>
      <c r="D25" s="18">
        <f t="shared" ref="D25" si="0">SUM(D16:D24)</f>
        <v>0</v>
      </c>
      <c r="E25" s="18">
        <f>SUM(E16:E24)</f>
        <v>127</v>
      </c>
      <c r="F25" s="18">
        <f t="shared" ref="F25:G25" si="1">SUM(F16:F24)</f>
        <v>0</v>
      </c>
      <c r="G25" s="18">
        <f t="shared" si="1"/>
        <v>0</v>
      </c>
    </row>
    <row r="26" spans="1:10" s="2" customFormat="1" x14ac:dyDescent="0.25">
      <c r="A26" s="21"/>
      <c r="C26" s="18"/>
      <c r="D26" s="18"/>
      <c r="E26" s="18"/>
      <c r="F26" s="18"/>
      <c r="G26" s="18"/>
    </row>
    <row r="27" spans="1:10" s="2" customFormat="1" x14ac:dyDescent="0.25">
      <c r="A27" s="21"/>
      <c r="B27" s="2" t="s">
        <v>21</v>
      </c>
      <c r="C27" s="18">
        <f>+C12+C14+C25</f>
        <v>190</v>
      </c>
      <c r="D27" s="18">
        <f t="shared" ref="D27" si="2">+D12+D14+D25</f>
        <v>0</v>
      </c>
      <c r="E27" s="18">
        <f>+E12+E14+E25</f>
        <v>177</v>
      </c>
      <c r="F27" s="18">
        <f t="shared" ref="F27:G27" si="3">+F12+F14+F25</f>
        <v>0</v>
      </c>
      <c r="G27" s="18">
        <f t="shared" si="3"/>
        <v>0</v>
      </c>
    </row>
    <row r="28" spans="1:10" s="2" customFormat="1" x14ac:dyDescent="0.25">
      <c r="A28" s="21"/>
      <c r="C28" s="18"/>
      <c r="D28" s="18"/>
      <c r="E28" s="18"/>
      <c r="F28" s="18"/>
      <c r="G28" s="18"/>
    </row>
    <row r="29" spans="1:10" s="2" customFormat="1" x14ac:dyDescent="0.25">
      <c r="A29" s="21"/>
      <c r="B29" s="2" t="s">
        <v>53</v>
      </c>
      <c r="C29" s="18">
        <f>+C10-C27</f>
        <v>-7</v>
      </c>
      <c r="D29" s="18">
        <f t="shared" ref="D29" si="4">+D10-D27</f>
        <v>0</v>
      </c>
      <c r="E29" s="18">
        <f>+E10-E27</f>
        <v>23</v>
      </c>
      <c r="F29" s="18">
        <f t="shared" ref="F29:G29" si="5">+F10-F27</f>
        <v>0</v>
      </c>
      <c r="G29" s="18">
        <f t="shared" si="5"/>
        <v>0</v>
      </c>
    </row>
    <row r="30" spans="1:10" x14ac:dyDescent="0.25">
      <c r="C30" s="10"/>
      <c r="D30" s="10"/>
      <c r="E30" s="10"/>
      <c r="F30" s="10"/>
      <c r="G30" s="10"/>
      <c r="H30" s="9"/>
      <c r="I30" s="9"/>
      <c r="J30" s="9"/>
    </row>
    <row r="31" spans="1:10" x14ac:dyDescent="0.25">
      <c r="A31" s="19">
        <v>8040</v>
      </c>
      <c r="B31" s="9" t="s">
        <v>104</v>
      </c>
      <c r="C31" s="10"/>
      <c r="D31" s="10"/>
      <c r="E31" s="10"/>
      <c r="F31" s="10"/>
      <c r="G31" s="10"/>
      <c r="H31" s="9"/>
      <c r="I31" s="9"/>
      <c r="J31" s="9"/>
    </row>
    <row r="32" spans="1:10" x14ac:dyDescent="0.25">
      <c r="A32" s="19">
        <v>8140</v>
      </c>
      <c r="B32" s="9" t="s">
        <v>103</v>
      </c>
      <c r="C32" s="10"/>
      <c r="D32" s="10"/>
      <c r="E32" s="10"/>
      <c r="F32" s="10"/>
      <c r="G32" s="10"/>
      <c r="H32" s="9"/>
      <c r="I32" s="9"/>
      <c r="J32" s="9"/>
    </row>
    <row r="33" spans="1:10" x14ac:dyDescent="0.25">
      <c r="A33" s="20">
        <v>8170</v>
      </c>
      <c r="B33" s="15" t="s">
        <v>105</v>
      </c>
      <c r="C33" s="16"/>
      <c r="D33" s="16"/>
      <c r="E33" s="16"/>
      <c r="F33" s="16"/>
      <c r="G33" s="16"/>
      <c r="H33" s="9"/>
      <c r="I33" s="9"/>
      <c r="J33" s="9"/>
    </row>
    <row r="34" spans="1:10" s="2" customFormat="1" x14ac:dyDescent="0.25">
      <c r="A34" s="21"/>
      <c r="B34" s="2" t="s">
        <v>110</v>
      </c>
      <c r="C34" s="18">
        <f>+C32+C33-C31</f>
        <v>0</v>
      </c>
      <c r="D34" s="18">
        <f t="shared" ref="D34" si="6">+D32+D33-D31</f>
        <v>0</v>
      </c>
      <c r="E34" s="18">
        <f>+E32+E33-E31</f>
        <v>0</v>
      </c>
      <c r="F34" s="18">
        <f t="shared" ref="F34:G34" si="7">+F32+F33-F31</f>
        <v>0</v>
      </c>
      <c r="G34" s="18">
        <f t="shared" si="7"/>
        <v>0</v>
      </c>
    </row>
    <row r="35" spans="1:10" x14ac:dyDescent="0.25">
      <c r="C35" s="10"/>
      <c r="D35" s="10"/>
      <c r="E35" s="10"/>
      <c r="F35" s="10"/>
      <c r="G35" s="10"/>
      <c r="H35" s="9"/>
      <c r="I35" s="9"/>
      <c r="J35" s="9"/>
    </row>
    <row r="36" spans="1:10" x14ac:dyDescent="0.25">
      <c r="A36" s="20"/>
      <c r="B36" s="22" t="s">
        <v>22</v>
      </c>
      <c r="C36" s="23">
        <f>+C29-C34</f>
        <v>-7</v>
      </c>
      <c r="D36" s="23">
        <f t="shared" ref="D36" si="8">+D29-D34</f>
        <v>0</v>
      </c>
      <c r="E36" s="23">
        <f>+E29-E34</f>
        <v>23</v>
      </c>
      <c r="F36" s="23">
        <f t="shared" ref="F36:G36" si="9">+F29-F34</f>
        <v>0</v>
      </c>
      <c r="G36" s="23">
        <f t="shared" si="9"/>
        <v>0</v>
      </c>
      <c r="H36" s="9"/>
      <c r="I36" s="9"/>
      <c r="J36" s="9"/>
    </row>
    <row r="37" spans="1:10" x14ac:dyDescent="0.25">
      <c r="I37" s="9"/>
      <c r="J37" s="9"/>
    </row>
    <row r="38" spans="1:10" x14ac:dyDescent="0.25">
      <c r="I38" s="9"/>
      <c r="J38" s="9"/>
    </row>
    <row r="39" spans="1:10" x14ac:dyDescent="0.25">
      <c r="B39" s="2" t="s">
        <v>54</v>
      </c>
      <c r="H39" s="9"/>
      <c r="I39" s="9"/>
      <c r="J39" s="9"/>
    </row>
    <row r="40" spans="1:10" x14ac:dyDescent="0.25">
      <c r="I40" s="9"/>
      <c r="J40" s="9"/>
    </row>
    <row r="41" spans="1:10" x14ac:dyDescent="0.25">
      <c r="I41" s="9"/>
      <c r="J41" s="9"/>
    </row>
    <row r="42" spans="1:10" x14ac:dyDescent="0.25">
      <c r="I42" s="9"/>
      <c r="J42" s="9"/>
    </row>
    <row r="46" spans="1:10" x14ac:dyDescent="0.25">
      <c r="B46" s="9" t="s">
        <v>64</v>
      </c>
      <c r="H46" s="9"/>
      <c r="I46" s="9"/>
      <c r="J46" s="9"/>
    </row>
    <row r="48" spans="1:10" x14ac:dyDescent="0.25">
      <c r="A48" s="9"/>
      <c r="H48" s="9"/>
      <c r="I48" s="9"/>
      <c r="J48" s="9"/>
    </row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pans="1:10" x14ac:dyDescent="0.25">
      <c r="A65" s="9"/>
      <c r="B65" s="9" t="s">
        <v>64</v>
      </c>
      <c r="H65" s="9"/>
      <c r="I65" s="9"/>
      <c r="J65" s="9"/>
    </row>
    <row r="66" spans="1:10" x14ac:dyDescent="0.25">
      <c r="A66" s="9"/>
      <c r="B66" s="9" t="s">
        <v>64</v>
      </c>
      <c r="H66" s="9"/>
      <c r="I66" s="9"/>
      <c r="J66" s="9"/>
    </row>
    <row r="67" spans="1:10" x14ac:dyDescent="0.25">
      <c r="A67" s="9"/>
      <c r="H67" s="9"/>
      <c r="I67" s="9"/>
      <c r="J67" s="9"/>
    </row>
    <row r="68" spans="1:10" x14ac:dyDescent="0.25">
      <c r="A68" s="9"/>
      <c r="H68" s="9"/>
      <c r="I68" s="9"/>
      <c r="J68" s="9"/>
    </row>
    <row r="71" spans="1:10" x14ac:dyDescent="0.25">
      <c r="A71" s="9"/>
      <c r="H71" s="9"/>
      <c r="I71" s="9"/>
      <c r="J71" s="9"/>
    </row>
    <row r="78" spans="1:10" x14ac:dyDescent="0.25">
      <c r="A78" s="9"/>
      <c r="H78" s="9"/>
      <c r="I78" s="9"/>
      <c r="J78" s="9"/>
    </row>
    <row r="80" spans="1:10" x14ac:dyDescent="0.25">
      <c r="H80" s="9"/>
      <c r="I80" s="9"/>
      <c r="J80" s="9"/>
    </row>
    <row r="97" s="9" customFormat="1" x14ac:dyDescent="0.25"/>
    <row r="98" s="9" customFormat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100"/>
  <sheetViews>
    <sheetView zoomScale="130" zoomScaleNormal="130" zoomScalePageLayoutView="170" workbookViewId="0">
      <selection activeCell="H29" sqref="H29:I29"/>
    </sheetView>
  </sheetViews>
  <sheetFormatPr baseColWidth="10" defaultColWidth="10.81640625" defaultRowHeight="11.5" x14ac:dyDescent="0.25"/>
  <cols>
    <col min="1" max="1" width="6.81640625" style="19" customWidth="1"/>
    <col min="2" max="2" width="27.36328125" style="9" customWidth="1"/>
    <col min="3" max="5" width="9.7265625" style="9" customWidth="1"/>
    <col min="6" max="6" width="9.7265625" style="9" hidden="1" customWidth="1"/>
    <col min="7" max="9" width="9.7265625" style="9" customWidth="1"/>
    <col min="10" max="16384" width="10.81640625" style="9"/>
  </cols>
  <sheetData>
    <row r="1" spans="1:9" s="33" customFormat="1" ht="15.5" x14ac:dyDescent="0.35">
      <c r="A1" s="35" t="s">
        <v>4</v>
      </c>
    </row>
    <row r="2" spans="1:9" s="33" customFormat="1" ht="15.5" x14ac:dyDescent="0.35">
      <c r="A2" s="35" t="s">
        <v>73</v>
      </c>
      <c r="C2" s="33" t="s">
        <v>27</v>
      </c>
    </row>
    <row r="3" spans="1:9" s="2" customFormat="1" x14ac:dyDescent="0.25">
      <c r="A3" s="21"/>
    </row>
    <row r="4" spans="1:9" s="2" customFormat="1" x14ac:dyDescent="0.25">
      <c r="A4" s="27" t="s">
        <v>77</v>
      </c>
      <c r="B4" s="2" t="s">
        <v>6</v>
      </c>
      <c r="C4" s="4" t="s">
        <v>1</v>
      </c>
      <c r="D4" s="4" t="s">
        <v>3</v>
      </c>
      <c r="E4" s="4" t="s">
        <v>1</v>
      </c>
      <c r="F4" s="4" t="s">
        <v>2</v>
      </c>
      <c r="G4" s="4" t="s">
        <v>1</v>
      </c>
      <c r="H4" s="4" t="s">
        <v>3</v>
      </c>
      <c r="I4" s="4" t="s">
        <v>1</v>
      </c>
    </row>
    <row r="5" spans="1:9" s="2" customFormat="1" x14ac:dyDescent="0.25">
      <c r="A5" s="7" t="s">
        <v>78</v>
      </c>
      <c r="B5" s="6" t="s">
        <v>0</v>
      </c>
      <c r="C5" s="7">
        <v>2014</v>
      </c>
      <c r="D5" s="7">
        <v>2014</v>
      </c>
      <c r="E5" s="7">
        <v>2015</v>
      </c>
      <c r="F5" s="7">
        <v>2015</v>
      </c>
      <c r="G5" s="7">
        <v>2016</v>
      </c>
      <c r="H5" s="7">
        <v>2016</v>
      </c>
      <c r="I5" s="7">
        <v>2017</v>
      </c>
    </row>
    <row r="6" spans="1:9" x14ac:dyDescent="0.25">
      <c r="A6" s="19">
        <v>3100</v>
      </c>
      <c r="B6" s="9" t="s">
        <v>7</v>
      </c>
      <c r="C6" s="10">
        <v>274</v>
      </c>
      <c r="D6" s="10">
        <v>281.8</v>
      </c>
      <c r="E6" s="10">
        <v>253</v>
      </c>
      <c r="F6" s="10"/>
      <c r="G6" s="10">
        <v>239</v>
      </c>
      <c r="H6" s="10"/>
      <c r="I6" s="10"/>
    </row>
    <row r="7" spans="1:9" x14ac:dyDescent="0.25">
      <c r="A7" s="19">
        <v>3110</v>
      </c>
      <c r="B7" s="9" t="s">
        <v>84</v>
      </c>
      <c r="C7" s="10"/>
      <c r="D7" s="10"/>
      <c r="E7" s="10"/>
      <c r="F7" s="10"/>
      <c r="G7" s="10">
        <v>0</v>
      </c>
      <c r="H7" s="10"/>
      <c r="I7" s="10"/>
    </row>
    <row r="8" spans="1:9" x14ac:dyDescent="0.25">
      <c r="A8" s="19">
        <v>3115</v>
      </c>
      <c r="B8" s="9" t="s">
        <v>79</v>
      </c>
      <c r="C8" s="10">
        <v>800</v>
      </c>
      <c r="D8" s="10">
        <v>636.1</v>
      </c>
      <c r="E8" s="10">
        <v>650</v>
      </c>
      <c r="F8" s="10"/>
      <c r="G8" s="10">
        <v>750</v>
      </c>
      <c r="H8" s="10"/>
      <c r="I8" s="10"/>
    </row>
    <row r="9" spans="1:9" x14ac:dyDescent="0.25">
      <c r="A9" s="19">
        <v>3120</v>
      </c>
      <c r="B9" s="9" t="s">
        <v>80</v>
      </c>
      <c r="C9" s="10"/>
      <c r="D9" s="10">
        <v>29.5</v>
      </c>
      <c r="E9" s="10">
        <v>30</v>
      </c>
      <c r="F9" s="10"/>
      <c r="G9" s="10">
        <v>10</v>
      </c>
      <c r="H9" s="10"/>
      <c r="I9" s="10"/>
    </row>
    <row r="10" spans="1:9" x14ac:dyDescent="0.25">
      <c r="A10" s="19">
        <v>3140</v>
      </c>
      <c r="B10" s="9" t="s">
        <v>81</v>
      </c>
      <c r="C10" s="10"/>
      <c r="D10" s="10">
        <v>149.4</v>
      </c>
      <c r="E10" s="10">
        <v>140</v>
      </c>
      <c r="F10" s="10"/>
      <c r="G10" s="10">
        <v>240</v>
      </c>
      <c r="H10" s="10"/>
      <c r="I10" s="10"/>
    </row>
    <row r="11" spans="1:9" x14ac:dyDescent="0.25">
      <c r="A11" s="19">
        <v>3150</v>
      </c>
      <c r="B11" s="9" t="s">
        <v>82</v>
      </c>
      <c r="C11" s="10"/>
      <c r="D11" s="10">
        <v>-33</v>
      </c>
      <c r="E11" s="10"/>
      <c r="F11" s="10"/>
      <c r="G11" s="10">
        <v>0</v>
      </c>
      <c r="H11" s="10"/>
      <c r="I11" s="10"/>
    </row>
    <row r="12" spans="1:9" x14ac:dyDescent="0.25">
      <c r="A12" s="19">
        <v>3300</v>
      </c>
      <c r="B12" s="9" t="s">
        <v>83</v>
      </c>
      <c r="C12" s="10">
        <v>102</v>
      </c>
      <c r="D12" s="10">
        <v>44.3</v>
      </c>
      <c r="E12" s="10">
        <v>45</v>
      </c>
      <c r="F12" s="10"/>
      <c r="G12" s="10">
        <v>20</v>
      </c>
      <c r="H12" s="10"/>
      <c r="I12" s="10"/>
    </row>
    <row r="13" spans="1:9" x14ac:dyDescent="0.25">
      <c r="A13" s="19">
        <v>3440</v>
      </c>
      <c r="B13" s="9" t="s">
        <v>35</v>
      </c>
      <c r="C13" s="10">
        <v>42</v>
      </c>
      <c r="D13" s="10"/>
      <c r="E13" s="10"/>
      <c r="F13" s="10"/>
      <c r="G13" s="10">
        <v>0</v>
      </c>
      <c r="H13" s="10"/>
      <c r="I13" s="10"/>
    </row>
    <row r="14" spans="1:9" x14ac:dyDescent="0.25">
      <c r="A14" s="19">
        <v>3450</v>
      </c>
      <c r="B14" s="9" t="s">
        <v>36</v>
      </c>
      <c r="C14" s="10">
        <v>12</v>
      </c>
      <c r="D14" s="10">
        <v>0</v>
      </c>
      <c r="E14" s="10">
        <v>0</v>
      </c>
      <c r="F14" s="10"/>
      <c r="G14" s="10">
        <v>0</v>
      </c>
      <c r="H14" s="10"/>
      <c r="I14" s="10"/>
    </row>
    <row r="15" spans="1:9" x14ac:dyDescent="0.25">
      <c r="A15" s="19">
        <v>3460</v>
      </c>
      <c r="B15" s="9" t="s">
        <v>85</v>
      </c>
      <c r="C15" s="10">
        <v>160</v>
      </c>
      <c r="D15" s="10">
        <v>184.6</v>
      </c>
      <c r="E15" s="10">
        <v>180</v>
      </c>
      <c r="F15" s="10"/>
      <c r="G15" s="10">
        <v>130</v>
      </c>
      <c r="H15" s="10"/>
      <c r="I15" s="10"/>
    </row>
    <row r="16" spans="1:9" x14ac:dyDescent="0.25">
      <c r="A16" s="19">
        <v>3600</v>
      </c>
      <c r="B16" s="9" t="s">
        <v>9</v>
      </c>
      <c r="C16" s="10"/>
      <c r="D16" s="10">
        <v>33.9</v>
      </c>
      <c r="E16" s="10">
        <v>28</v>
      </c>
      <c r="F16" s="10"/>
      <c r="G16" s="10">
        <v>20</v>
      </c>
      <c r="H16" s="10"/>
      <c r="I16" s="10"/>
    </row>
    <row r="17" spans="1:9 16379:16379" x14ac:dyDescent="0.25">
      <c r="A17" s="19">
        <v>3825</v>
      </c>
      <c r="B17" s="9" t="s">
        <v>86</v>
      </c>
      <c r="C17" s="10">
        <v>390</v>
      </c>
      <c r="D17" s="10">
        <f>274.8+105.8</f>
        <v>380.6</v>
      </c>
      <c r="E17" s="10">
        <v>380</v>
      </c>
      <c r="F17" s="10"/>
      <c r="G17" s="10">
        <v>387</v>
      </c>
      <c r="H17" s="10"/>
      <c r="I17" s="10"/>
    </row>
    <row r="18" spans="1:9 16379:16379" x14ac:dyDescent="0.25">
      <c r="A18" s="19">
        <v>3923</v>
      </c>
      <c r="B18" s="9" t="s">
        <v>87</v>
      </c>
      <c r="C18" s="10">
        <v>120</v>
      </c>
      <c r="D18" s="10">
        <v>170.3</v>
      </c>
      <c r="E18" s="10">
        <v>285</v>
      </c>
      <c r="F18" s="10"/>
      <c r="G18" s="10">
        <v>417.6</v>
      </c>
      <c r="H18" s="10"/>
      <c r="I18" s="10"/>
    </row>
    <row r="19" spans="1:9 16379:16379" x14ac:dyDescent="0.25">
      <c r="A19" s="19">
        <v>3940</v>
      </c>
      <c r="B19" s="9" t="s">
        <v>88</v>
      </c>
      <c r="C19" s="10">
        <v>123</v>
      </c>
      <c r="D19" s="10">
        <v>100.33</v>
      </c>
      <c r="E19" s="10">
        <v>240</v>
      </c>
      <c r="F19" s="10"/>
      <c r="G19" s="10">
        <v>130</v>
      </c>
      <c r="H19" s="10"/>
      <c r="I19" s="10"/>
    </row>
    <row r="20" spans="1:9 16379:16379" x14ac:dyDescent="0.25">
      <c r="A20" s="19">
        <v>3950</v>
      </c>
      <c r="B20" s="9" t="s">
        <v>72</v>
      </c>
      <c r="C20" s="10"/>
      <c r="D20" s="10"/>
      <c r="E20" s="10"/>
      <c r="F20" s="10"/>
      <c r="G20" s="10">
        <v>0</v>
      </c>
      <c r="H20" s="10"/>
      <c r="I20" s="10"/>
    </row>
    <row r="21" spans="1:9 16379:16379" x14ac:dyDescent="0.25">
      <c r="A21" s="20">
        <v>3999</v>
      </c>
      <c r="B21" s="15" t="s">
        <v>39</v>
      </c>
      <c r="C21" s="16"/>
      <c r="D21" s="16">
        <v>26</v>
      </c>
      <c r="E21" s="16"/>
      <c r="F21" s="16"/>
      <c r="G21" s="16">
        <v>25</v>
      </c>
      <c r="H21" s="16"/>
      <c r="I21" s="16"/>
    </row>
    <row r="22" spans="1:9 16379:16379" s="2" customFormat="1" x14ac:dyDescent="0.25">
      <c r="A22" s="21"/>
      <c r="B22" s="2" t="s">
        <v>11</v>
      </c>
      <c r="C22" s="18">
        <f>SUM(C6:C21)</f>
        <v>2023</v>
      </c>
      <c r="D22" s="18">
        <f>SUM(D6:D21)</f>
        <v>2003.8300000000002</v>
      </c>
      <c r="E22" s="18">
        <f>SUM(E6:E21)</f>
        <v>2231</v>
      </c>
      <c r="F22" s="18">
        <f>SUM(F6:F21)</f>
        <v>0</v>
      </c>
      <c r="G22" s="18">
        <f>SUM(G6:G21)</f>
        <v>2368.6</v>
      </c>
      <c r="H22" s="18">
        <f t="shared" ref="H22:I22" si="0">SUM(H6:H21)</f>
        <v>0</v>
      </c>
      <c r="I22" s="18">
        <f t="shared" si="0"/>
        <v>0</v>
      </c>
      <c r="XEY22" s="2">
        <f>SUM(XEY6:XFD21)</f>
        <v>0</v>
      </c>
    </row>
    <row r="23" spans="1:9 16379:16379" x14ac:dyDescent="0.25">
      <c r="C23" s="10"/>
      <c r="D23" s="10"/>
      <c r="E23" s="10"/>
      <c r="F23" s="10"/>
      <c r="G23" s="10"/>
      <c r="H23" s="10"/>
      <c r="I23" s="10"/>
    </row>
    <row r="24" spans="1:9 16379:16379" x14ac:dyDescent="0.25">
      <c r="A24" s="19">
        <v>4100</v>
      </c>
      <c r="B24" s="9" t="s">
        <v>40</v>
      </c>
      <c r="C24" s="10">
        <v>146</v>
      </c>
      <c r="D24" s="10">
        <f>21.3+32.3+87.2+6.7</f>
        <v>147.5</v>
      </c>
      <c r="E24" s="10">
        <v>141</v>
      </c>
      <c r="F24" s="10"/>
      <c r="G24" s="10">
        <v>172</v>
      </c>
      <c r="H24" s="10"/>
      <c r="I24" s="10"/>
    </row>
    <row r="25" spans="1:9 16379:16379" x14ac:dyDescent="0.25">
      <c r="A25" s="28">
        <v>4110</v>
      </c>
      <c r="B25" s="29" t="s">
        <v>89</v>
      </c>
      <c r="C25" s="30">
        <v>333.5</v>
      </c>
      <c r="D25" s="30">
        <f>1.8+3.4+320.6</f>
        <v>325.8</v>
      </c>
      <c r="E25" s="30">
        <v>330</v>
      </c>
      <c r="F25" s="30"/>
      <c r="G25" s="30">
        <v>250</v>
      </c>
      <c r="H25" s="30"/>
      <c r="I25" s="30"/>
    </row>
    <row r="26" spans="1:9 16379:16379" x14ac:dyDescent="0.25">
      <c r="A26" s="20">
        <v>4140</v>
      </c>
      <c r="B26" s="15" t="s">
        <v>90</v>
      </c>
      <c r="C26" s="16">
        <v>3</v>
      </c>
      <c r="D26" s="16"/>
      <c r="E26" s="16">
        <v>10</v>
      </c>
      <c r="F26" s="16"/>
      <c r="G26" s="16">
        <v>52</v>
      </c>
      <c r="H26" s="16"/>
      <c r="I26" s="16"/>
    </row>
    <row r="27" spans="1:9 16379:16379" s="2" customFormat="1" x14ac:dyDescent="0.25">
      <c r="A27" s="21"/>
      <c r="B27" s="2" t="s">
        <v>106</v>
      </c>
      <c r="C27" s="18">
        <f>SUM(C24:C26)</f>
        <v>482.5</v>
      </c>
      <c r="D27" s="18">
        <f>SUM(D24:D26)</f>
        <v>473.3</v>
      </c>
      <c r="E27" s="18">
        <f>SUM(E24:E26)</f>
        <v>481</v>
      </c>
      <c r="F27" s="18">
        <f>SUM(F24:F26)</f>
        <v>0</v>
      </c>
      <c r="G27" s="18">
        <f t="shared" ref="G27:I27" si="1">SUM(G24:G26)</f>
        <v>474</v>
      </c>
      <c r="H27" s="18">
        <f t="shared" si="1"/>
        <v>0</v>
      </c>
      <c r="I27" s="18">
        <f t="shared" si="1"/>
        <v>0</v>
      </c>
    </row>
    <row r="28" spans="1:9 16379:16379" x14ac:dyDescent="0.25">
      <c r="C28" s="10"/>
      <c r="D28" s="10"/>
      <c r="E28" s="10"/>
      <c r="F28" s="10"/>
      <c r="G28" s="10"/>
      <c r="H28" s="10"/>
      <c r="I28" s="10"/>
    </row>
    <row r="29" spans="1:9 16379:16379" s="2" customFormat="1" x14ac:dyDescent="0.25">
      <c r="A29" s="27" t="s">
        <v>91</v>
      </c>
      <c r="B29" s="2" t="s">
        <v>41</v>
      </c>
      <c r="C29" s="18">
        <v>48</v>
      </c>
      <c r="D29" s="18">
        <v>65.900000000000006</v>
      </c>
      <c r="E29" s="18">
        <v>68</v>
      </c>
      <c r="F29" s="18"/>
      <c r="G29" s="18">
        <v>123.6</v>
      </c>
      <c r="H29" s="18"/>
      <c r="I29" s="18"/>
    </row>
    <row r="30" spans="1:9 16379:16379" x14ac:dyDescent="0.25">
      <c r="A30" s="26"/>
      <c r="C30" s="10"/>
      <c r="D30" s="10"/>
      <c r="E30" s="10"/>
      <c r="F30" s="10"/>
      <c r="G30" s="10"/>
      <c r="H30" s="10"/>
      <c r="I30" s="10"/>
    </row>
    <row r="31" spans="1:9 16379:16379" x14ac:dyDescent="0.25">
      <c r="A31" s="26" t="s">
        <v>92</v>
      </c>
      <c r="B31" s="9" t="s">
        <v>12</v>
      </c>
      <c r="C31" s="10">
        <v>32</v>
      </c>
      <c r="D31" s="10">
        <v>32</v>
      </c>
      <c r="E31" s="10">
        <v>32</v>
      </c>
      <c r="F31" s="10"/>
      <c r="G31" s="10">
        <v>40</v>
      </c>
      <c r="H31" s="10"/>
      <c r="I31" s="10"/>
    </row>
    <row r="32" spans="1:9 16379:16379" x14ac:dyDescent="0.25">
      <c r="A32" s="19">
        <v>6300</v>
      </c>
      <c r="B32" s="9" t="s">
        <v>58</v>
      </c>
      <c r="C32" s="10">
        <v>177.4</v>
      </c>
      <c r="D32" s="10">
        <f>328-D33</f>
        <v>293.60000000000002</v>
      </c>
      <c r="E32" s="10">
        <v>300</v>
      </c>
      <c r="F32" s="10"/>
      <c r="G32" s="10">
        <v>289</v>
      </c>
      <c r="H32" s="10"/>
      <c r="I32" s="10"/>
    </row>
    <row r="33" spans="1:9" x14ac:dyDescent="0.25">
      <c r="A33" s="19">
        <v>6310</v>
      </c>
      <c r="B33" s="9" t="s">
        <v>93</v>
      </c>
      <c r="C33" s="10">
        <v>30</v>
      </c>
      <c r="D33" s="10">
        <v>34.4</v>
      </c>
      <c r="E33" s="10">
        <v>35</v>
      </c>
      <c r="F33" s="10"/>
      <c r="G33" s="10">
        <v>35</v>
      </c>
      <c r="H33" s="10"/>
      <c r="I33" s="10"/>
    </row>
    <row r="34" spans="1:9" x14ac:dyDescent="0.25">
      <c r="A34" s="19">
        <v>6320</v>
      </c>
      <c r="B34" s="9" t="s">
        <v>42</v>
      </c>
      <c r="C34" s="10">
        <v>47</v>
      </c>
      <c r="D34" s="10">
        <v>14.6</v>
      </c>
      <c r="E34" s="10">
        <v>15.5</v>
      </c>
      <c r="F34" s="10"/>
      <c r="G34" s="10">
        <v>17</v>
      </c>
      <c r="H34" s="10"/>
      <c r="I34" s="10"/>
    </row>
    <row r="35" spans="1:9" x14ac:dyDescent="0.25">
      <c r="A35" s="19">
        <v>6340</v>
      </c>
      <c r="B35" s="9" t="s">
        <v>43</v>
      </c>
      <c r="C35" s="10"/>
      <c r="D35" s="10">
        <v>1.9</v>
      </c>
      <c r="E35" s="10">
        <v>2</v>
      </c>
      <c r="F35" s="10"/>
      <c r="G35" s="10">
        <v>25</v>
      </c>
      <c r="H35" s="10"/>
      <c r="I35" s="10"/>
    </row>
    <row r="36" spans="1:9" x14ac:dyDescent="0.25">
      <c r="A36" s="19">
        <v>6400</v>
      </c>
      <c r="B36" s="9" t="s">
        <v>44</v>
      </c>
      <c r="C36" s="10">
        <v>10.1</v>
      </c>
      <c r="D36" s="10">
        <v>2.4</v>
      </c>
      <c r="E36" s="10">
        <v>2.8</v>
      </c>
      <c r="F36" s="10"/>
      <c r="G36" s="10">
        <v>15.5</v>
      </c>
      <c r="H36" s="10"/>
      <c r="I36" s="10"/>
    </row>
    <row r="37" spans="1:9" x14ac:dyDescent="0.25">
      <c r="A37" s="19">
        <v>6540</v>
      </c>
      <c r="B37" s="9" t="s">
        <v>14</v>
      </c>
      <c r="C37" s="10">
        <v>28</v>
      </c>
      <c r="D37" s="10">
        <v>24.5</v>
      </c>
      <c r="E37" s="10">
        <v>1.5</v>
      </c>
      <c r="F37" s="10"/>
      <c r="G37" s="10">
        <v>2</v>
      </c>
      <c r="H37" s="10"/>
      <c r="I37" s="10"/>
    </row>
    <row r="38" spans="1:9" x14ac:dyDescent="0.25">
      <c r="A38" s="19">
        <v>6570</v>
      </c>
      <c r="B38" s="9" t="s">
        <v>94</v>
      </c>
      <c r="C38" s="10">
        <v>25</v>
      </c>
      <c r="D38" s="10">
        <v>43.8</v>
      </c>
      <c r="E38" s="10">
        <v>30</v>
      </c>
      <c r="F38" s="10"/>
      <c r="G38" s="10">
        <v>35</v>
      </c>
      <c r="H38" s="10"/>
      <c r="I38" s="10"/>
    </row>
    <row r="39" spans="1:9" x14ac:dyDescent="0.25">
      <c r="A39" s="19">
        <v>6590</v>
      </c>
      <c r="B39" s="9" t="s">
        <v>13</v>
      </c>
      <c r="C39" s="10">
        <v>52</v>
      </c>
      <c r="D39" s="10">
        <f>101.2-D38</f>
        <v>57.400000000000006</v>
      </c>
      <c r="E39" s="10">
        <v>53</v>
      </c>
      <c r="F39" s="10"/>
      <c r="G39" s="10">
        <v>68</v>
      </c>
      <c r="H39" s="10"/>
      <c r="I39" s="10"/>
    </row>
    <row r="40" spans="1:9" x14ac:dyDescent="0.25">
      <c r="A40" s="19">
        <v>6620</v>
      </c>
      <c r="B40" s="9" t="s">
        <v>45</v>
      </c>
      <c r="C40" s="10">
        <v>50</v>
      </c>
      <c r="D40" s="31">
        <v>47.8</v>
      </c>
      <c r="E40" s="10">
        <v>50</v>
      </c>
      <c r="F40" s="10"/>
      <c r="G40" s="10">
        <v>105</v>
      </c>
      <c r="H40" s="10"/>
      <c r="I40" s="10"/>
    </row>
    <row r="41" spans="1:9" x14ac:dyDescent="0.25">
      <c r="A41" s="19">
        <v>6780</v>
      </c>
      <c r="B41" s="9" t="s">
        <v>75</v>
      </c>
      <c r="C41" s="10">
        <v>7.9</v>
      </c>
      <c r="D41" s="10">
        <v>18</v>
      </c>
      <c r="E41" s="10">
        <v>18.8</v>
      </c>
      <c r="F41" s="10"/>
      <c r="G41" s="10">
        <v>0</v>
      </c>
      <c r="H41" s="10"/>
      <c r="I41" s="10"/>
    </row>
    <row r="42" spans="1:9" x14ac:dyDescent="0.25">
      <c r="A42" s="19">
        <v>6785</v>
      </c>
      <c r="B42" s="9" t="s">
        <v>95</v>
      </c>
      <c r="C42" s="10">
        <v>13.3</v>
      </c>
      <c r="D42" s="10">
        <v>95.5</v>
      </c>
      <c r="E42" s="10">
        <v>201</v>
      </c>
      <c r="F42" s="10"/>
      <c r="G42" s="10">
        <v>10</v>
      </c>
      <c r="H42" s="10"/>
      <c r="I42" s="10"/>
    </row>
    <row r="43" spans="1:9" x14ac:dyDescent="0.25">
      <c r="A43" s="19">
        <v>6790</v>
      </c>
      <c r="B43" s="9" t="s">
        <v>96</v>
      </c>
      <c r="C43" s="10">
        <v>95</v>
      </c>
      <c r="D43" s="10">
        <f>78.8+25.2+27.8</f>
        <v>131.80000000000001</v>
      </c>
      <c r="E43" s="10">
        <v>138</v>
      </c>
      <c r="F43" s="10"/>
      <c r="G43" s="10">
        <v>175</v>
      </c>
      <c r="H43" s="10"/>
      <c r="I43" s="10"/>
    </row>
    <row r="44" spans="1:9" x14ac:dyDescent="0.25">
      <c r="A44" s="19">
        <v>6795</v>
      </c>
      <c r="B44" s="9" t="s">
        <v>97</v>
      </c>
      <c r="C44" s="10">
        <v>15.5</v>
      </c>
      <c r="D44" s="10">
        <v>17.399999999999999</v>
      </c>
      <c r="E44" s="10">
        <v>18</v>
      </c>
      <c r="F44" s="10"/>
      <c r="G44" s="10">
        <v>9</v>
      </c>
      <c r="H44" s="10"/>
      <c r="I44" s="10"/>
    </row>
    <row r="45" spans="1:9" x14ac:dyDescent="0.25">
      <c r="A45" s="19">
        <v>6796</v>
      </c>
      <c r="B45" s="9" t="s">
        <v>98</v>
      </c>
      <c r="C45" s="10"/>
      <c r="D45" s="10"/>
      <c r="E45" s="10"/>
      <c r="F45" s="10"/>
      <c r="G45" s="10">
        <v>0</v>
      </c>
      <c r="H45" s="10"/>
      <c r="I45" s="10"/>
    </row>
    <row r="46" spans="1:9" x14ac:dyDescent="0.25">
      <c r="A46" s="19">
        <v>6797</v>
      </c>
      <c r="B46" s="9" t="s">
        <v>99</v>
      </c>
      <c r="C46" s="10">
        <v>30</v>
      </c>
      <c r="D46" s="10"/>
      <c r="E46" s="10"/>
      <c r="F46" s="10"/>
      <c r="G46" s="10">
        <v>0</v>
      </c>
      <c r="H46" s="10"/>
      <c r="I46" s="10"/>
    </row>
    <row r="47" spans="1:9" x14ac:dyDescent="0.25">
      <c r="A47" s="19">
        <v>6800</v>
      </c>
      <c r="B47" s="9" t="s">
        <v>46</v>
      </c>
      <c r="C47" s="10">
        <v>2</v>
      </c>
      <c r="D47" s="10">
        <v>2.6</v>
      </c>
      <c r="E47" s="10">
        <v>2</v>
      </c>
      <c r="F47" s="10"/>
      <c r="G47" s="10">
        <v>15.5</v>
      </c>
      <c r="H47" s="10"/>
      <c r="I47" s="10"/>
    </row>
    <row r="48" spans="1:9" x14ac:dyDescent="0.25">
      <c r="A48" s="19">
        <v>6810</v>
      </c>
      <c r="B48" s="9" t="s">
        <v>59</v>
      </c>
      <c r="C48" s="10">
        <v>39</v>
      </c>
      <c r="D48" s="10">
        <v>45.1</v>
      </c>
      <c r="E48" s="10">
        <v>32</v>
      </c>
      <c r="F48" s="10"/>
      <c r="G48" s="10">
        <v>33</v>
      </c>
      <c r="H48" s="10"/>
      <c r="I48" s="10"/>
    </row>
    <row r="49" spans="1:9" x14ac:dyDescent="0.25">
      <c r="A49" s="19">
        <v>6860</v>
      </c>
      <c r="B49" s="9" t="s">
        <v>15</v>
      </c>
      <c r="C49" s="10">
        <v>73.5</v>
      </c>
      <c r="D49" s="10">
        <v>5.6</v>
      </c>
      <c r="E49" s="10">
        <v>8</v>
      </c>
      <c r="F49" s="10"/>
      <c r="G49" s="10">
        <v>33</v>
      </c>
      <c r="H49" s="10"/>
      <c r="I49" s="10"/>
    </row>
    <row r="50" spans="1:9" x14ac:dyDescent="0.25">
      <c r="A50" s="19">
        <v>6900</v>
      </c>
      <c r="B50" s="9" t="s">
        <v>48</v>
      </c>
      <c r="C50" s="10">
        <v>0.2</v>
      </c>
      <c r="D50" s="10"/>
      <c r="E50" s="10"/>
      <c r="F50" s="10"/>
      <c r="G50" s="10">
        <v>0.2</v>
      </c>
      <c r="H50" s="10"/>
      <c r="I50" s="10"/>
    </row>
    <row r="51" spans="1:9" x14ac:dyDescent="0.25">
      <c r="A51" s="19">
        <v>6940</v>
      </c>
      <c r="B51" s="9" t="s">
        <v>16</v>
      </c>
      <c r="C51" s="10"/>
      <c r="D51" s="10"/>
      <c r="E51" s="10"/>
      <c r="F51" s="10"/>
      <c r="G51" s="10">
        <v>0</v>
      </c>
      <c r="H51" s="10"/>
      <c r="I51" s="10"/>
    </row>
    <row r="52" spans="1:9" x14ac:dyDescent="0.25">
      <c r="A52" s="26" t="s">
        <v>100</v>
      </c>
      <c r="B52" s="9" t="s">
        <v>66</v>
      </c>
      <c r="C52" s="10">
        <v>186.5</v>
      </c>
      <c r="D52" s="10">
        <v>296.2</v>
      </c>
      <c r="E52" s="10">
        <v>169</v>
      </c>
      <c r="F52" s="10"/>
      <c r="G52" s="10">
        <v>50.5</v>
      </c>
      <c r="H52" s="10"/>
      <c r="I52" s="10"/>
    </row>
    <row r="53" spans="1:9" x14ac:dyDescent="0.25">
      <c r="A53" s="19">
        <v>7320</v>
      </c>
      <c r="B53" s="9" t="s">
        <v>18</v>
      </c>
      <c r="C53" s="10">
        <v>15.5</v>
      </c>
      <c r="D53" s="10">
        <v>15.7</v>
      </c>
      <c r="E53" s="10">
        <v>13</v>
      </c>
      <c r="F53" s="10"/>
      <c r="G53" s="10">
        <v>15.5</v>
      </c>
      <c r="H53" s="10"/>
      <c r="I53" s="10"/>
    </row>
    <row r="54" spans="1:9" x14ac:dyDescent="0.25">
      <c r="A54" s="19">
        <v>7410</v>
      </c>
      <c r="B54" s="9" t="s">
        <v>19</v>
      </c>
      <c r="C54" s="10">
        <v>8</v>
      </c>
      <c r="D54" s="10">
        <v>6.9</v>
      </c>
      <c r="E54" s="10">
        <v>7</v>
      </c>
      <c r="F54" s="10"/>
      <c r="G54" s="10">
        <v>0</v>
      </c>
      <c r="H54" s="10"/>
      <c r="I54" s="10"/>
    </row>
    <row r="55" spans="1:9" x14ac:dyDescent="0.25">
      <c r="A55" s="19">
        <v>7420</v>
      </c>
      <c r="B55" s="9" t="s">
        <v>49</v>
      </c>
      <c r="C55" s="10">
        <v>106</v>
      </c>
      <c r="D55" s="10">
        <v>91.3</v>
      </c>
      <c r="E55" s="10">
        <v>97</v>
      </c>
      <c r="F55" s="10"/>
      <c r="G55" s="10">
        <v>86.5</v>
      </c>
      <c r="H55" s="10"/>
      <c r="I55" s="10"/>
    </row>
    <row r="56" spans="1:9" x14ac:dyDescent="0.25">
      <c r="A56" s="19">
        <v>7430</v>
      </c>
      <c r="B56" s="9" t="s">
        <v>60</v>
      </c>
      <c r="C56" s="10">
        <v>80</v>
      </c>
      <c r="D56" s="10">
        <v>58.4</v>
      </c>
      <c r="E56" s="10">
        <v>52.5</v>
      </c>
      <c r="F56" s="10"/>
      <c r="G56" s="10">
        <v>50.5</v>
      </c>
      <c r="H56" s="10"/>
      <c r="I56" s="10"/>
    </row>
    <row r="57" spans="1:9" x14ac:dyDescent="0.25">
      <c r="A57" s="19">
        <v>7440</v>
      </c>
      <c r="B57" s="9" t="s">
        <v>10</v>
      </c>
      <c r="C57" s="10">
        <v>211</v>
      </c>
      <c r="D57" s="10">
        <v>158.69999999999999</v>
      </c>
      <c r="E57" s="10">
        <v>170</v>
      </c>
      <c r="F57" s="10"/>
      <c r="G57" s="10">
        <v>150</v>
      </c>
      <c r="H57" s="10"/>
      <c r="I57" s="10"/>
    </row>
    <row r="58" spans="1:9" x14ac:dyDescent="0.25">
      <c r="A58" s="19">
        <v>7520</v>
      </c>
      <c r="B58" s="9" t="s">
        <v>50</v>
      </c>
      <c r="C58" s="10">
        <v>16</v>
      </c>
      <c r="D58" s="10">
        <v>37.1</v>
      </c>
      <c r="E58" s="10">
        <v>40</v>
      </c>
      <c r="F58" s="10"/>
      <c r="G58" s="10">
        <v>40</v>
      </c>
      <c r="H58" s="10"/>
      <c r="I58" s="10"/>
    </row>
    <row r="59" spans="1:9" x14ac:dyDescent="0.25">
      <c r="A59" s="19">
        <v>7610</v>
      </c>
      <c r="B59" s="9" t="s">
        <v>101</v>
      </c>
      <c r="C59" s="10">
        <v>4.3</v>
      </c>
      <c r="D59" s="10">
        <v>51.2</v>
      </c>
      <c r="E59" s="10">
        <v>56.5</v>
      </c>
      <c r="F59" s="10"/>
      <c r="G59" s="10">
        <v>16.5</v>
      </c>
      <c r="H59" s="10"/>
      <c r="I59" s="10"/>
    </row>
    <row r="60" spans="1:9" x14ac:dyDescent="0.25">
      <c r="A60" s="26" t="s">
        <v>107</v>
      </c>
      <c r="C60" s="10">
        <v>42</v>
      </c>
      <c r="D60" s="10">
        <v>30.3</v>
      </c>
      <c r="E60" s="10">
        <v>30</v>
      </c>
      <c r="F60" s="10"/>
      <c r="G60" s="10">
        <v>86</v>
      </c>
      <c r="H60" s="10"/>
      <c r="I60" s="10"/>
    </row>
    <row r="61" spans="1:9" x14ac:dyDescent="0.25">
      <c r="A61" s="19">
        <v>7770</v>
      </c>
      <c r="B61" s="9" t="s">
        <v>20</v>
      </c>
      <c r="C61" s="10">
        <v>2.4</v>
      </c>
      <c r="D61" s="10">
        <v>0.5</v>
      </c>
      <c r="E61" s="10">
        <v>0.6</v>
      </c>
      <c r="F61" s="10"/>
      <c r="G61" s="10">
        <v>0.93</v>
      </c>
      <c r="H61" s="10"/>
      <c r="I61" s="10"/>
    </row>
    <row r="62" spans="1:9" x14ac:dyDescent="0.25">
      <c r="A62" s="20">
        <v>7790</v>
      </c>
      <c r="B62" s="15" t="s">
        <v>67</v>
      </c>
      <c r="C62" s="16">
        <v>0.8</v>
      </c>
      <c r="D62" s="16">
        <v>7</v>
      </c>
      <c r="E62" s="16">
        <v>5</v>
      </c>
      <c r="F62" s="16"/>
      <c r="G62" s="16">
        <v>12</v>
      </c>
      <c r="H62" s="16"/>
      <c r="I62" s="16"/>
    </row>
    <row r="63" spans="1:9" s="2" customFormat="1" x14ac:dyDescent="0.25">
      <c r="A63" s="21"/>
      <c r="B63" s="2" t="s">
        <v>102</v>
      </c>
      <c r="C63" s="18">
        <f t="shared" ref="C63:F63" si="2">SUM(C31:C62)</f>
        <v>1400.4</v>
      </c>
      <c r="D63" s="18">
        <f t="shared" si="2"/>
        <v>1621.7000000000003</v>
      </c>
      <c r="E63" s="18">
        <f t="shared" si="2"/>
        <v>1580.1999999999998</v>
      </c>
      <c r="F63" s="18">
        <f t="shared" si="2"/>
        <v>0</v>
      </c>
      <c r="G63" s="18">
        <f>SUM(G31:G62)</f>
        <v>1415.63</v>
      </c>
      <c r="H63" s="18">
        <f t="shared" ref="H63:I63" si="3">SUM(H31:H62)</f>
        <v>0</v>
      </c>
      <c r="I63" s="18">
        <f t="shared" si="3"/>
        <v>0</v>
      </c>
    </row>
    <row r="64" spans="1:9" s="2" customFormat="1" x14ac:dyDescent="0.25">
      <c r="A64" s="21"/>
      <c r="C64" s="18"/>
      <c r="D64" s="18"/>
      <c r="E64" s="18"/>
      <c r="F64" s="18"/>
      <c r="G64" s="18"/>
      <c r="H64" s="18"/>
      <c r="I64" s="18"/>
    </row>
    <row r="65" spans="1:9" s="2" customFormat="1" x14ac:dyDescent="0.25">
      <c r="A65" s="21"/>
      <c r="B65" s="2" t="s">
        <v>21</v>
      </c>
      <c r="C65" s="18">
        <f>+C27+C29+C63</f>
        <v>1930.9</v>
      </c>
      <c r="D65" s="18">
        <f>+D27+D29+D63</f>
        <v>2160.9000000000005</v>
      </c>
      <c r="E65" s="18">
        <f>+E27+E29+E63</f>
        <v>2129.1999999999998</v>
      </c>
      <c r="F65" s="18">
        <f>+F27+F29+F63</f>
        <v>0</v>
      </c>
      <c r="G65" s="18">
        <f>+G27+G29+G63</f>
        <v>2013.23</v>
      </c>
      <c r="H65" s="18">
        <f t="shared" ref="H65:I65" si="4">+H27+H29+H63</f>
        <v>0</v>
      </c>
      <c r="I65" s="18">
        <f t="shared" si="4"/>
        <v>0</v>
      </c>
    </row>
    <row r="66" spans="1:9" s="2" customFormat="1" x14ac:dyDescent="0.25">
      <c r="A66" s="21"/>
      <c r="C66" s="18"/>
      <c r="D66" s="18"/>
      <c r="E66" s="18"/>
      <c r="F66" s="18"/>
      <c r="G66" s="18"/>
      <c r="H66" s="18"/>
      <c r="I66" s="18"/>
    </row>
    <row r="67" spans="1:9" s="2" customFormat="1" x14ac:dyDescent="0.25">
      <c r="A67" s="21"/>
      <c r="B67" s="2" t="s">
        <v>53</v>
      </c>
      <c r="C67" s="18">
        <f>+C22-C65</f>
        <v>92.099999999999909</v>
      </c>
      <c r="D67" s="18">
        <f>+D22-D65</f>
        <v>-157.07000000000039</v>
      </c>
      <c r="E67" s="18">
        <f>+E22-E65</f>
        <v>101.80000000000018</v>
      </c>
      <c r="F67" s="18">
        <f>+F22-F65</f>
        <v>0</v>
      </c>
      <c r="G67" s="18">
        <f>+G22-G65</f>
        <v>355.36999999999989</v>
      </c>
      <c r="H67" s="18">
        <f t="shared" ref="H67:I67" si="5">+H22-H65</f>
        <v>0</v>
      </c>
      <c r="I67" s="18">
        <f t="shared" si="5"/>
        <v>0</v>
      </c>
    </row>
    <row r="68" spans="1:9" x14ac:dyDescent="0.25">
      <c r="C68" s="10"/>
      <c r="D68" s="10"/>
      <c r="E68" s="10"/>
      <c r="F68" s="10"/>
      <c r="G68" s="10"/>
      <c r="H68" s="10"/>
      <c r="I68" s="10"/>
    </row>
    <row r="69" spans="1:9" x14ac:dyDescent="0.25">
      <c r="A69" s="19">
        <v>8040</v>
      </c>
      <c r="B69" s="9" t="s">
        <v>104</v>
      </c>
      <c r="C69" s="10">
        <v>1.4</v>
      </c>
      <c r="D69" s="10">
        <v>0.3</v>
      </c>
      <c r="E69" s="10">
        <v>0.4</v>
      </c>
      <c r="F69" s="10"/>
      <c r="G69" s="10"/>
      <c r="H69" s="10"/>
      <c r="I69" s="10"/>
    </row>
    <row r="70" spans="1:9" x14ac:dyDescent="0.25">
      <c r="A70" s="19">
        <v>8140</v>
      </c>
      <c r="B70" s="9" t="s">
        <v>103</v>
      </c>
      <c r="C70" s="10">
        <v>6.5</v>
      </c>
      <c r="D70" s="10">
        <v>4.5999999999999996</v>
      </c>
      <c r="E70" s="10">
        <v>5</v>
      </c>
      <c r="F70" s="10"/>
      <c r="G70" s="10"/>
      <c r="H70" s="10"/>
      <c r="I70" s="10"/>
    </row>
    <row r="71" spans="1:9" x14ac:dyDescent="0.25">
      <c r="A71" s="20">
        <v>8170</v>
      </c>
      <c r="B71" s="15" t="s">
        <v>105</v>
      </c>
      <c r="C71" s="16">
        <v>0</v>
      </c>
      <c r="D71" s="16">
        <v>0.4</v>
      </c>
      <c r="E71" s="16">
        <v>0.6</v>
      </c>
      <c r="F71" s="16"/>
      <c r="G71" s="16"/>
      <c r="H71" s="16"/>
      <c r="I71" s="16"/>
    </row>
    <row r="72" spans="1:9" s="2" customFormat="1" x14ac:dyDescent="0.25">
      <c r="A72" s="21"/>
      <c r="B72" s="2" t="s">
        <v>110</v>
      </c>
      <c r="C72" s="18">
        <f>+C70+C71-C69</f>
        <v>5.0999999999999996</v>
      </c>
      <c r="D72" s="18">
        <f>+D70+D71-D69</f>
        <v>4.7</v>
      </c>
      <c r="E72" s="18">
        <f>+E70+E71-E69</f>
        <v>5.1999999999999993</v>
      </c>
      <c r="F72" s="18">
        <f t="shared" ref="F72" si="6">+F70+F71-F69</f>
        <v>0</v>
      </c>
      <c r="G72" s="18">
        <f>+G70+G71-G69</f>
        <v>0</v>
      </c>
      <c r="H72" s="18">
        <f t="shared" ref="H72:I72" si="7">+H70+H71-H69</f>
        <v>0</v>
      </c>
      <c r="I72" s="18">
        <f t="shared" si="7"/>
        <v>0</v>
      </c>
    </row>
    <row r="73" spans="1:9" x14ac:dyDescent="0.25">
      <c r="C73" s="10"/>
      <c r="D73" s="10"/>
      <c r="E73" s="10"/>
      <c r="F73" s="10"/>
      <c r="G73" s="10"/>
      <c r="H73" s="10"/>
      <c r="I73" s="10"/>
    </row>
    <row r="74" spans="1:9" x14ac:dyDescent="0.25">
      <c r="A74" s="20"/>
      <c r="B74" s="22" t="s">
        <v>22</v>
      </c>
      <c r="C74" s="23">
        <f>+C67-C72</f>
        <v>86.999999999999915</v>
      </c>
      <c r="D74" s="23">
        <f>+D67-D72</f>
        <v>-161.77000000000038</v>
      </c>
      <c r="E74" s="23">
        <f>+E67-E72</f>
        <v>96.600000000000179</v>
      </c>
      <c r="F74" s="23">
        <f t="shared" ref="F74" si="8">+F67-F72</f>
        <v>0</v>
      </c>
      <c r="G74" s="23">
        <f>+G67-G72</f>
        <v>355.36999999999989</v>
      </c>
      <c r="H74" s="23">
        <f t="shared" ref="H74:I74" si="9">+H67-H72</f>
        <v>0</v>
      </c>
      <c r="I74" s="23">
        <f t="shared" si="9"/>
        <v>0</v>
      </c>
    </row>
    <row r="77" spans="1:9" x14ac:dyDescent="0.25">
      <c r="B77" s="2" t="s">
        <v>54</v>
      </c>
    </row>
    <row r="79" spans="1:9" x14ac:dyDescent="0.25">
      <c r="B79" s="9" t="s">
        <v>64</v>
      </c>
    </row>
    <row r="98" spans="1:2" x14ac:dyDescent="0.25">
      <c r="A98" s="9"/>
      <c r="B98" s="9" t="s">
        <v>64</v>
      </c>
    </row>
    <row r="99" spans="1:2" x14ac:dyDescent="0.25">
      <c r="A99" s="9"/>
      <c r="B99" s="9" t="s">
        <v>64</v>
      </c>
    </row>
    <row r="100" spans="1:2" x14ac:dyDescent="0.25">
      <c r="A100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zoomScale="170" zoomScaleNormal="170" zoomScalePageLayoutView="170" workbookViewId="0">
      <selection activeCell="F1" sqref="F1:F1048576"/>
    </sheetView>
  </sheetViews>
  <sheetFormatPr baseColWidth="10" defaultColWidth="10.81640625" defaultRowHeight="14.5" x14ac:dyDescent="0.35"/>
  <cols>
    <col min="1" max="1" width="6.36328125" style="19" customWidth="1"/>
    <col min="2" max="2" width="27.36328125" style="9" customWidth="1"/>
    <col min="3" max="5" width="9.7265625" style="9" customWidth="1"/>
    <col min="6" max="6" width="9.7265625" style="9" hidden="1" customWidth="1"/>
    <col min="7" max="7" width="9.7265625" style="9" customWidth="1"/>
    <col min="8" max="11" width="11.36328125" customWidth="1"/>
    <col min="12" max="16384" width="10.81640625" style="9"/>
  </cols>
  <sheetData>
    <row r="1" spans="1:11" s="33" customFormat="1" ht="15.5" x14ac:dyDescent="0.35">
      <c r="A1" s="35" t="s">
        <v>4</v>
      </c>
    </row>
    <row r="2" spans="1:11" s="33" customFormat="1" ht="15.5" x14ac:dyDescent="0.35">
      <c r="A2" s="35" t="s">
        <v>76</v>
      </c>
      <c r="C2" s="33" t="s">
        <v>74</v>
      </c>
    </row>
    <row r="3" spans="1:11" s="2" customFormat="1" ht="11.5" x14ac:dyDescent="0.25">
      <c r="A3" s="21"/>
    </row>
    <row r="4" spans="1:11" s="2" customFormat="1" ht="11.5" x14ac:dyDescent="0.25">
      <c r="A4" s="25" t="s">
        <v>77</v>
      </c>
      <c r="B4" s="2" t="s">
        <v>6</v>
      </c>
      <c r="C4" s="4" t="s">
        <v>1</v>
      </c>
      <c r="D4" s="4" t="s">
        <v>3</v>
      </c>
      <c r="E4" s="4" t="s">
        <v>1</v>
      </c>
      <c r="F4" s="4" t="s">
        <v>2</v>
      </c>
      <c r="G4" s="4" t="s">
        <v>1</v>
      </c>
    </row>
    <row r="5" spans="1:11" s="2" customFormat="1" ht="11.5" x14ac:dyDescent="0.25">
      <c r="A5" s="7" t="s">
        <v>78</v>
      </c>
      <c r="B5" s="6" t="s">
        <v>0</v>
      </c>
      <c r="C5" s="7">
        <v>2014</v>
      </c>
      <c r="D5" s="7">
        <v>2014</v>
      </c>
      <c r="E5" s="7">
        <v>2015</v>
      </c>
      <c r="F5" s="7">
        <v>2015</v>
      </c>
      <c r="G5" s="7">
        <v>2016</v>
      </c>
    </row>
    <row r="6" spans="1:11" ht="11.5" x14ac:dyDescent="0.25">
      <c r="A6" s="19">
        <v>3120</v>
      </c>
      <c r="B6" s="9" t="s">
        <v>8</v>
      </c>
      <c r="C6" s="10"/>
      <c r="D6" s="10"/>
      <c r="E6" s="10">
        <v>175.8</v>
      </c>
      <c r="F6" s="10"/>
      <c r="G6" s="10"/>
      <c r="H6" s="9"/>
      <c r="I6" s="9"/>
      <c r="J6" s="9"/>
      <c r="K6" s="9"/>
    </row>
    <row r="7" spans="1:11" ht="11.5" x14ac:dyDescent="0.25">
      <c r="A7" s="19">
        <v>3925</v>
      </c>
      <c r="B7" s="9" t="s">
        <v>10</v>
      </c>
      <c r="C7" s="10"/>
      <c r="D7" s="10"/>
      <c r="E7" s="10">
        <v>30</v>
      </c>
      <c r="F7" s="10"/>
      <c r="G7" s="10"/>
      <c r="H7" s="9"/>
      <c r="I7" s="9"/>
      <c r="J7" s="9"/>
      <c r="K7" s="9"/>
    </row>
    <row r="8" spans="1:11" ht="11.5" x14ac:dyDescent="0.25">
      <c r="A8" s="20">
        <v>3999</v>
      </c>
      <c r="B8" s="15" t="s">
        <v>125</v>
      </c>
      <c r="C8" s="16"/>
      <c r="D8" s="16"/>
      <c r="E8" s="16">
        <v>50</v>
      </c>
      <c r="F8" s="16"/>
      <c r="G8" s="16"/>
      <c r="H8" s="9"/>
      <c r="I8" s="9"/>
      <c r="J8" s="9"/>
      <c r="K8" s="9"/>
    </row>
    <row r="9" spans="1:11" s="2" customFormat="1" ht="11.5" x14ac:dyDescent="0.25">
      <c r="A9" s="21"/>
      <c r="B9" s="2" t="s">
        <v>11</v>
      </c>
      <c r="C9" s="18">
        <f>SUM(C6:C8)</f>
        <v>0</v>
      </c>
      <c r="D9" s="18">
        <v>193</v>
      </c>
      <c r="E9" s="18">
        <f>SUM(E6:E8)</f>
        <v>255.8</v>
      </c>
      <c r="F9" s="18">
        <f>SUM(F6:F8)</f>
        <v>0</v>
      </c>
      <c r="G9" s="18">
        <f>SUM(G6:G8)</f>
        <v>0</v>
      </c>
    </row>
    <row r="10" spans="1:11" ht="11.5" x14ac:dyDescent="0.25">
      <c r="A10" s="26"/>
      <c r="C10" s="10"/>
      <c r="D10" s="10"/>
      <c r="E10" s="10"/>
      <c r="F10" s="10"/>
      <c r="G10" s="10"/>
      <c r="H10" s="9"/>
      <c r="I10" s="9"/>
      <c r="J10" s="9"/>
      <c r="K10" s="9"/>
    </row>
    <row r="11" spans="1:11" s="2" customFormat="1" ht="11.5" x14ac:dyDescent="0.25">
      <c r="A11" s="26" t="s">
        <v>108</v>
      </c>
      <c r="B11" s="2" t="s">
        <v>40</v>
      </c>
      <c r="C11" s="18"/>
      <c r="D11" s="18"/>
      <c r="E11" s="18">
        <v>15</v>
      </c>
      <c r="F11" s="18"/>
      <c r="G11" s="18"/>
    </row>
    <row r="12" spans="1:11" ht="11.5" x14ac:dyDescent="0.25">
      <c r="A12" s="26"/>
      <c r="C12" s="10"/>
      <c r="D12" s="10"/>
      <c r="E12" s="10"/>
      <c r="F12" s="10"/>
      <c r="G12" s="10"/>
      <c r="H12" s="9"/>
      <c r="I12" s="9"/>
      <c r="J12" s="9"/>
      <c r="K12" s="9"/>
    </row>
    <row r="13" spans="1:11" s="2" customFormat="1" ht="11.5" x14ac:dyDescent="0.25">
      <c r="A13" s="26" t="s">
        <v>91</v>
      </c>
      <c r="B13" s="2" t="s">
        <v>41</v>
      </c>
      <c r="C13" s="18"/>
      <c r="D13" s="18"/>
      <c r="E13" s="18">
        <v>0</v>
      </c>
      <c r="F13" s="18"/>
      <c r="G13" s="18"/>
    </row>
    <row r="14" spans="1:11" ht="11.5" x14ac:dyDescent="0.25">
      <c r="C14" s="10"/>
      <c r="D14" s="10"/>
      <c r="E14" s="10"/>
      <c r="F14" s="10"/>
      <c r="G14" s="10"/>
      <c r="H14" s="9"/>
      <c r="I14" s="9"/>
      <c r="J14" s="9"/>
      <c r="K14" s="9"/>
    </row>
    <row r="15" spans="1:11" ht="11.5" x14ac:dyDescent="0.25">
      <c r="A15" s="19">
        <v>6010</v>
      </c>
      <c r="B15" s="9" t="s">
        <v>12</v>
      </c>
      <c r="C15" s="10"/>
      <c r="D15" s="10"/>
      <c r="E15" s="10">
        <v>50</v>
      </c>
      <c r="F15" s="10"/>
      <c r="G15" s="10"/>
      <c r="H15" s="9"/>
      <c r="I15" s="9"/>
      <c r="J15" s="9"/>
      <c r="K15" s="9"/>
    </row>
    <row r="16" spans="1:11" ht="11.5" x14ac:dyDescent="0.25">
      <c r="A16" s="19">
        <v>6300</v>
      </c>
      <c r="B16" s="9" t="s">
        <v>130</v>
      </c>
      <c r="C16" s="10"/>
      <c r="D16" s="10"/>
      <c r="E16" s="10">
        <v>3</v>
      </c>
      <c r="F16" s="10"/>
      <c r="G16" s="10"/>
      <c r="H16" s="9"/>
      <c r="I16" s="9"/>
      <c r="J16" s="9"/>
      <c r="K16" s="9"/>
    </row>
    <row r="17" spans="1:11" ht="11.5" x14ac:dyDescent="0.25">
      <c r="A17" s="19">
        <v>6320</v>
      </c>
      <c r="B17" s="9" t="s">
        <v>42</v>
      </c>
      <c r="C17" s="10"/>
      <c r="D17" s="10"/>
      <c r="E17" s="10"/>
      <c r="F17" s="10"/>
      <c r="G17" s="10"/>
      <c r="H17" s="9"/>
      <c r="I17" s="9"/>
      <c r="J17" s="9"/>
      <c r="K17" s="9"/>
    </row>
    <row r="18" spans="1:11" ht="11.5" x14ac:dyDescent="0.25">
      <c r="A18" s="19">
        <v>6340</v>
      </c>
      <c r="B18" s="9" t="s">
        <v>43</v>
      </c>
      <c r="C18" s="10"/>
      <c r="D18" s="10"/>
      <c r="E18" s="10"/>
      <c r="F18" s="10"/>
      <c r="G18" s="10"/>
      <c r="H18" s="9"/>
      <c r="I18" s="9"/>
      <c r="J18" s="9"/>
      <c r="K18" s="9"/>
    </row>
    <row r="19" spans="1:11" ht="11.5" x14ac:dyDescent="0.25">
      <c r="A19" s="19">
        <v>6400</v>
      </c>
      <c r="B19" s="9" t="s">
        <v>127</v>
      </c>
      <c r="C19" s="10"/>
      <c r="D19" s="10"/>
      <c r="E19" s="10">
        <f>7.5+23</f>
        <v>30.5</v>
      </c>
      <c r="F19" s="10"/>
      <c r="G19" s="10"/>
      <c r="H19" s="9"/>
      <c r="I19" s="9"/>
      <c r="J19" s="9"/>
      <c r="K19" s="9"/>
    </row>
    <row r="20" spans="1:11" ht="11.5" x14ac:dyDescent="0.25">
      <c r="A20" s="19">
        <v>6540</v>
      </c>
      <c r="B20" s="9" t="s">
        <v>14</v>
      </c>
      <c r="C20" s="10"/>
      <c r="D20" s="10"/>
      <c r="E20" s="10"/>
      <c r="F20" s="10"/>
      <c r="G20" s="10"/>
      <c r="H20" s="9"/>
      <c r="I20" s="9"/>
      <c r="J20" s="9"/>
      <c r="K20" s="9"/>
    </row>
    <row r="21" spans="1:11" ht="11.5" x14ac:dyDescent="0.25">
      <c r="A21" s="19">
        <v>6590</v>
      </c>
      <c r="B21" s="9" t="s">
        <v>13</v>
      </c>
      <c r="C21" s="10"/>
      <c r="D21" s="10"/>
      <c r="E21" s="10">
        <v>4.5</v>
      </c>
      <c r="F21" s="10"/>
      <c r="G21" s="10"/>
      <c r="H21" s="9"/>
      <c r="I21" s="9"/>
      <c r="J21" s="9"/>
      <c r="K21" s="9"/>
    </row>
    <row r="22" spans="1:11" ht="11.5" x14ac:dyDescent="0.25">
      <c r="A22" s="19">
        <v>6620</v>
      </c>
      <c r="B22" s="9" t="s">
        <v>45</v>
      </c>
      <c r="C22" s="10"/>
      <c r="D22" s="10"/>
      <c r="E22" s="10"/>
      <c r="F22" s="10"/>
      <c r="G22" s="10"/>
      <c r="H22" s="9"/>
      <c r="I22" s="9"/>
      <c r="J22" s="9"/>
      <c r="K22" s="9"/>
    </row>
    <row r="23" spans="1:11" ht="11.5" x14ac:dyDescent="0.25">
      <c r="A23" s="19">
        <v>6780</v>
      </c>
      <c r="B23" s="9" t="s">
        <v>65</v>
      </c>
      <c r="C23" s="10"/>
      <c r="D23" s="10"/>
      <c r="E23" s="10">
        <v>9</v>
      </c>
      <c r="F23" s="10"/>
      <c r="G23" s="10"/>
      <c r="H23" s="9"/>
      <c r="I23" s="9"/>
      <c r="J23" s="9"/>
      <c r="K23" s="9"/>
    </row>
    <row r="24" spans="1:11" ht="11.5" x14ac:dyDescent="0.25">
      <c r="A24" s="19">
        <v>6796</v>
      </c>
      <c r="B24" s="9" t="s">
        <v>129</v>
      </c>
      <c r="C24" s="10"/>
      <c r="D24" s="10"/>
      <c r="E24" s="10">
        <v>10</v>
      </c>
      <c r="F24" s="10"/>
      <c r="G24" s="10"/>
      <c r="H24" s="9"/>
      <c r="I24" s="9"/>
      <c r="J24" s="9"/>
      <c r="K24" s="9"/>
    </row>
    <row r="25" spans="1:11" ht="11.5" x14ac:dyDescent="0.25">
      <c r="A25" s="19">
        <v>6800</v>
      </c>
      <c r="B25" s="9" t="s">
        <v>132</v>
      </c>
      <c r="C25" s="10"/>
      <c r="D25" s="10"/>
      <c r="E25" s="10">
        <v>5</v>
      </c>
      <c r="F25" s="10"/>
      <c r="G25" s="10"/>
      <c r="H25" s="9"/>
      <c r="I25" s="9"/>
      <c r="J25" s="9"/>
      <c r="K25" s="9"/>
    </row>
    <row r="26" spans="1:11" ht="11.5" x14ac:dyDescent="0.25">
      <c r="A26" s="19">
        <v>6810</v>
      </c>
      <c r="B26" s="9" t="s">
        <v>128</v>
      </c>
      <c r="C26" s="10"/>
      <c r="D26" s="10"/>
      <c r="E26" s="10">
        <f>10+3.4</f>
        <v>13.4</v>
      </c>
      <c r="F26" s="10"/>
      <c r="G26" s="10"/>
      <c r="H26" s="9"/>
      <c r="I26" s="9"/>
      <c r="J26" s="9"/>
      <c r="K26" s="9"/>
    </row>
    <row r="27" spans="1:11" ht="11.5" x14ac:dyDescent="0.25">
      <c r="A27" s="19">
        <v>6890</v>
      </c>
      <c r="B27" s="9" t="s">
        <v>126</v>
      </c>
      <c r="C27" s="10"/>
      <c r="D27" s="10"/>
      <c r="E27" s="10">
        <v>6</v>
      </c>
      <c r="F27" s="10"/>
      <c r="G27" s="10"/>
      <c r="H27" s="9"/>
      <c r="I27" s="9"/>
      <c r="J27" s="9"/>
      <c r="K27" s="9"/>
    </row>
    <row r="28" spans="1:11" ht="11.5" x14ac:dyDescent="0.25">
      <c r="A28" s="19">
        <v>6900</v>
      </c>
      <c r="B28" s="9" t="s">
        <v>48</v>
      </c>
      <c r="C28" s="10"/>
      <c r="D28" s="10"/>
      <c r="E28" s="10"/>
      <c r="F28" s="10"/>
      <c r="G28" s="10"/>
      <c r="H28" s="9"/>
      <c r="I28" s="9"/>
      <c r="J28" s="9"/>
      <c r="K28" s="9"/>
    </row>
    <row r="29" spans="1:11" ht="11.5" x14ac:dyDescent="0.25">
      <c r="A29" s="19">
        <v>6940</v>
      </c>
      <c r="B29" s="9" t="s">
        <v>16</v>
      </c>
      <c r="C29" s="10"/>
      <c r="D29" s="10"/>
      <c r="E29" s="10">
        <v>2</v>
      </c>
      <c r="F29" s="10"/>
      <c r="G29" s="10"/>
      <c r="H29" s="9"/>
      <c r="I29" s="9"/>
      <c r="J29" s="9"/>
      <c r="K29" s="9"/>
    </row>
    <row r="30" spans="1:11" ht="11.5" x14ac:dyDescent="0.25">
      <c r="A30" s="19">
        <v>7320</v>
      </c>
      <c r="B30" s="9" t="s">
        <v>18</v>
      </c>
      <c r="C30" s="10"/>
      <c r="D30" s="10"/>
      <c r="E30" s="10">
        <v>20</v>
      </c>
      <c r="F30" s="10"/>
      <c r="G30" s="10"/>
      <c r="H30" s="9"/>
      <c r="I30" s="9"/>
      <c r="J30" s="9"/>
      <c r="K30" s="9"/>
    </row>
    <row r="31" spans="1:11" ht="11.5" x14ac:dyDescent="0.25">
      <c r="A31" s="19">
        <v>7430</v>
      </c>
      <c r="B31" s="9" t="s">
        <v>60</v>
      </c>
      <c r="C31" s="10"/>
      <c r="D31" s="10"/>
      <c r="E31" s="10">
        <v>22</v>
      </c>
      <c r="F31" s="10"/>
      <c r="G31" s="10"/>
      <c r="H31" s="9"/>
      <c r="I31" s="9"/>
      <c r="J31" s="9"/>
      <c r="K31" s="9"/>
    </row>
    <row r="32" spans="1:11" ht="11.5" x14ac:dyDescent="0.25">
      <c r="A32" s="19">
        <v>7500</v>
      </c>
      <c r="B32" s="9" t="s">
        <v>50</v>
      </c>
      <c r="C32" s="10"/>
      <c r="D32" s="10"/>
      <c r="E32" s="10"/>
      <c r="F32" s="10"/>
      <c r="G32" s="10"/>
      <c r="H32" s="9"/>
      <c r="I32" s="9"/>
      <c r="J32" s="9"/>
      <c r="K32" s="9"/>
    </row>
    <row r="33" spans="1:11" ht="11.5" x14ac:dyDescent="0.25">
      <c r="A33" s="20">
        <v>7610</v>
      </c>
      <c r="B33" s="15" t="s">
        <v>131</v>
      </c>
      <c r="C33" s="16"/>
      <c r="D33" s="16"/>
      <c r="E33" s="16">
        <v>43.6</v>
      </c>
      <c r="F33" s="16"/>
      <c r="G33" s="16"/>
      <c r="H33" s="9"/>
      <c r="I33" s="9"/>
      <c r="J33" s="9"/>
      <c r="K33" s="9"/>
    </row>
    <row r="34" spans="1:11" s="2" customFormat="1" ht="11.5" x14ac:dyDescent="0.25">
      <c r="A34" s="21"/>
      <c r="B34" s="2" t="s">
        <v>102</v>
      </c>
      <c r="C34" s="18">
        <f>SUM(C15:C33)</f>
        <v>0</v>
      </c>
      <c r="D34" s="18">
        <f>SUM(D15:D33)</f>
        <v>0</v>
      </c>
      <c r="E34" s="18">
        <f>SUM(E15:E33)</f>
        <v>219</v>
      </c>
      <c r="F34" s="18">
        <f>SUM(F15:F33)</f>
        <v>0</v>
      </c>
      <c r="G34" s="18">
        <f>SUM(G15:G33)</f>
        <v>0</v>
      </c>
    </row>
    <row r="35" spans="1:11" s="2" customFormat="1" ht="11.5" x14ac:dyDescent="0.25">
      <c r="A35" s="21"/>
      <c r="C35" s="18"/>
      <c r="D35" s="18"/>
      <c r="E35" s="18"/>
      <c r="F35" s="18"/>
      <c r="G35" s="18"/>
    </row>
    <row r="36" spans="1:11" s="2" customFormat="1" ht="11.5" x14ac:dyDescent="0.25">
      <c r="A36" s="21"/>
      <c r="B36" s="2" t="s">
        <v>21</v>
      </c>
      <c r="C36" s="18">
        <f>+C11+C13+C34</f>
        <v>0</v>
      </c>
      <c r="D36" s="18">
        <v>227</v>
      </c>
      <c r="E36" s="18">
        <f>+E11+E13+E34</f>
        <v>234</v>
      </c>
      <c r="F36" s="18">
        <f t="shared" ref="F36" si="0">+F11+F13+F34</f>
        <v>0</v>
      </c>
      <c r="G36" s="18">
        <f>+G11+G13+G34</f>
        <v>0</v>
      </c>
    </row>
    <row r="37" spans="1:11" s="2" customFormat="1" ht="11.5" x14ac:dyDescent="0.25">
      <c r="A37" s="21"/>
      <c r="C37" s="18"/>
      <c r="D37" s="18"/>
      <c r="E37" s="18"/>
      <c r="F37" s="18"/>
      <c r="G37" s="18"/>
    </row>
    <row r="38" spans="1:11" s="2" customFormat="1" ht="11.5" x14ac:dyDescent="0.25">
      <c r="A38" s="21"/>
      <c r="B38" s="2" t="s">
        <v>53</v>
      </c>
      <c r="C38" s="18">
        <f>+C9-C36</f>
        <v>0</v>
      </c>
      <c r="D38" s="18">
        <f>+D9-D36</f>
        <v>-34</v>
      </c>
      <c r="E38" s="18">
        <f>+E9-E36</f>
        <v>21.800000000000011</v>
      </c>
      <c r="F38" s="18">
        <f t="shared" ref="F38" si="1">+F9-F36</f>
        <v>0</v>
      </c>
      <c r="G38" s="18">
        <f>+G9-G36</f>
        <v>0</v>
      </c>
    </row>
    <row r="39" spans="1:11" ht="11.5" x14ac:dyDescent="0.25">
      <c r="C39" s="10"/>
      <c r="D39" s="10"/>
      <c r="E39" s="10"/>
      <c r="F39" s="10"/>
      <c r="G39" s="10"/>
      <c r="H39" s="9"/>
      <c r="I39" s="9"/>
      <c r="J39" s="9"/>
      <c r="K39" s="9"/>
    </row>
    <row r="40" spans="1:11" ht="11.5" x14ac:dyDescent="0.25">
      <c r="A40" s="19">
        <v>8040</v>
      </c>
      <c r="B40" s="9" t="s">
        <v>104</v>
      </c>
      <c r="C40" s="10"/>
      <c r="D40" s="10"/>
      <c r="E40" s="10"/>
      <c r="F40" s="10"/>
      <c r="G40" s="10"/>
      <c r="H40" s="9"/>
      <c r="I40" s="9"/>
      <c r="J40" s="9"/>
      <c r="K40" s="9"/>
    </row>
    <row r="41" spans="1:11" ht="11.5" x14ac:dyDescent="0.25">
      <c r="A41" s="19">
        <v>8140</v>
      </c>
      <c r="B41" s="9" t="s">
        <v>103</v>
      </c>
      <c r="C41" s="10"/>
      <c r="D41" s="10"/>
      <c r="E41" s="10">
        <v>6</v>
      </c>
      <c r="F41" s="10"/>
      <c r="G41" s="10"/>
      <c r="H41" s="9"/>
      <c r="I41" s="9"/>
      <c r="J41" s="9"/>
      <c r="K41" s="9"/>
    </row>
    <row r="42" spans="1:11" ht="11.5" x14ac:dyDescent="0.25">
      <c r="A42" s="20">
        <v>8170</v>
      </c>
      <c r="B42" s="15" t="s">
        <v>105</v>
      </c>
      <c r="C42" s="16"/>
      <c r="D42" s="16"/>
      <c r="E42" s="16"/>
      <c r="F42" s="16"/>
      <c r="G42" s="16"/>
      <c r="H42" s="9"/>
      <c r="I42" s="9"/>
      <c r="J42" s="9"/>
      <c r="K42" s="9"/>
    </row>
    <row r="43" spans="1:11" s="2" customFormat="1" ht="11.5" x14ac:dyDescent="0.25">
      <c r="A43" s="21"/>
      <c r="B43" s="2" t="s">
        <v>110</v>
      </c>
      <c r="C43" s="18">
        <f>+C41+C42-C40</f>
        <v>0</v>
      </c>
      <c r="D43" s="18">
        <f>+D41+D42-D40</f>
        <v>0</v>
      </c>
      <c r="E43" s="18">
        <f>+E41+E42-E40</f>
        <v>6</v>
      </c>
      <c r="F43" s="18">
        <f t="shared" ref="F43" si="2">+F41+F42-F40</f>
        <v>0</v>
      </c>
      <c r="G43" s="18">
        <f>+G41+G42-G40</f>
        <v>0</v>
      </c>
    </row>
    <row r="44" spans="1:11" ht="11.5" x14ac:dyDescent="0.25">
      <c r="C44" s="10"/>
      <c r="D44" s="10"/>
      <c r="E44" s="10"/>
      <c r="F44" s="10"/>
      <c r="G44" s="10"/>
      <c r="H44" s="9"/>
      <c r="I44" s="9"/>
      <c r="J44" s="9"/>
      <c r="K44" s="9"/>
    </row>
    <row r="45" spans="1:11" ht="11.5" x14ac:dyDescent="0.25">
      <c r="A45" s="20"/>
      <c r="B45" s="22" t="s">
        <v>22</v>
      </c>
      <c r="C45" s="23">
        <f>+C38-C43</f>
        <v>0</v>
      </c>
      <c r="D45" s="23">
        <f>+D38-D43</f>
        <v>-34</v>
      </c>
      <c r="E45" s="23">
        <f>+E38-E43</f>
        <v>15.800000000000011</v>
      </c>
      <c r="F45" s="23">
        <f t="shared" ref="F45" si="3">+F38-F43</f>
        <v>0</v>
      </c>
      <c r="G45" s="23">
        <f>+G38-G43</f>
        <v>0</v>
      </c>
      <c r="H45" s="9"/>
      <c r="I45" s="9"/>
      <c r="J45" s="9"/>
      <c r="K45" s="9"/>
    </row>
    <row r="47" spans="1:11" ht="11.5" x14ac:dyDescent="0.25">
      <c r="B47" s="2" t="s">
        <v>54</v>
      </c>
      <c r="H47" s="9"/>
      <c r="I47" s="9"/>
      <c r="J47" s="9"/>
      <c r="K47" s="9"/>
    </row>
    <row r="48" spans="1:11" ht="11.5" x14ac:dyDescent="0.25">
      <c r="H48" s="9"/>
      <c r="I48" s="9"/>
      <c r="J48" s="9"/>
      <c r="K48" s="9"/>
    </row>
    <row r="55" spans="1:11" ht="11.5" x14ac:dyDescent="0.25">
      <c r="B55" s="9" t="s">
        <v>64</v>
      </c>
      <c r="H55" s="9"/>
      <c r="I55" s="9"/>
      <c r="J55" s="9"/>
      <c r="K55" s="9"/>
    </row>
    <row r="57" spans="1:11" ht="11.5" x14ac:dyDescent="0.25">
      <c r="A57" s="9"/>
      <c r="H57" s="9"/>
      <c r="I57" s="9"/>
      <c r="J57" s="9"/>
      <c r="K57" s="9"/>
    </row>
    <row r="58" spans="1:11" ht="11.5" x14ac:dyDescent="0.25">
      <c r="A58" s="9"/>
      <c r="H58" s="9"/>
      <c r="I58" s="9"/>
      <c r="J58" s="9"/>
      <c r="K58" s="9"/>
    </row>
    <row r="59" spans="1:11" ht="11.5" x14ac:dyDescent="0.25">
      <c r="A59" s="9"/>
      <c r="H59" s="9"/>
      <c r="I59" s="9"/>
      <c r="J59" s="9"/>
      <c r="K59" s="9"/>
    </row>
    <row r="60" spans="1:11" ht="11.5" x14ac:dyDescent="0.25">
      <c r="A60" s="9"/>
      <c r="H60" s="9"/>
      <c r="I60" s="9"/>
      <c r="J60" s="9"/>
      <c r="K60" s="9"/>
    </row>
    <row r="61" spans="1:11" ht="11.5" x14ac:dyDescent="0.25">
      <c r="A61" s="9"/>
      <c r="H61" s="9"/>
      <c r="I61" s="9"/>
      <c r="J61" s="9"/>
      <c r="K61" s="9"/>
    </row>
    <row r="62" spans="1:11" ht="11.5" x14ac:dyDescent="0.25">
      <c r="A62" s="9"/>
      <c r="H62" s="9"/>
      <c r="I62" s="9"/>
      <c r="J62" s="9"/>
      <c r="K62" s="9"/>
    </row>
    <row r="63" spans="1:11" ht="11.5" x14ac:dyDescent="0.25">
      <c r="A63" s="9"/>
      <c r="H63" s="9"/>
      <c r="I63" s="9"/>
      <c r="J63" s="9"/>
      <c r="K63" s="9"/>
    </row>
    <row r="64" spans="1:11" ht="11.5" x14ac:dyDescent="0.25">
      <c r="A64" s="9"/>
      <c r="H64" s="9"/>
      <c r="I64" s="9"/>
      <c r="J64" s="9"/>
      <c r="K64" s="9"/>
    </row>
    <row r="65" spans="2:2" s="9" customFormat="1" ht="11.5" x14ac:dyDescent="0.25"/>
    <row r="66" spans="2:2" s="9" customFormat="1" ht="11.5" x14ac:dyDescent="0.25"/>
    <row r="67" spans="2:2" s="9" customFormat="1" ht="11.5" x14ac:dyDescent="0.25"/>
    <row r="68" spans="2:2" s="9" customFormat="1" ht="11.5" x14ac:dyDescent="0.25"/>
    <row r="69" spans="2:2" s="9" customFormat="1" ht="11.5" x14ac:dyDescent="0.25"/>
    <row r="70" spans="2:2" s="9" customFormat="1" ht="11.5" x14ac:dyDescent="0.25"/>
    <row r="71" spans="2:2" s="9" customFormat="1" ht="11.5" x14ac:dyDescent="0.25"/>
    <row r="72" spans="2:2" s="9" customFormat="1" ht="11.5" x14ac:dyDescent="0.25"/>
    <row r="73" spans="2:2" s="9" customFormat="1" ht="11.5" x14ac:dyDescent="0.25"/>
    <row r="74" spans="2:2" s="9" customFormat="1" ht="11.5" x14ac:dyDescent="0.25">
      <c r="B74" s="9" t="s">
        <v>64</v>
      </c>
    </row>
    <row r="75" spans="2:2" s="9" customFormat="1" ht="11.5" x14ac:dyDescent="0.25">
      <c r="B75" s="9" t="s">
        <v>64</v>
      </c>
    </row>
    <row r="76" spans="2:2" s="9" customFormat="1" ht="11.5" x14ac:dyDescent="0.25"/>
    <row r="77" spans="2:2" s="9" customFormat="1" ht="11.5" x14ac:dyDescent="0.25"/>
    <row r="80" spans="2:2" s="9" customFormat="1" ht="11.5" x14ac:dyDescent="0.25"/>
    <row r="87" spans="1:11" ht="11.5" x14ac:dyDescent="0.25">
      <c r="A87" s="9"/>
      <c r="H87" s="9"/>
      <c r="I87" s="9"/>
      <c r="J87" s="9"/>
      <c r="K87" s="9"/>
    </row>
    <row r="96" spans="1:11" ht="11.5" x14ac:dyDescent="0.25">
      <c r="H96" s="9"/>
      <c r="I96" s="9"/>
      <c r="J96" s="9"/>
      <c r="K96" s="9"/>
    </row>
    <row r="106" s="9" customFormat="1" ht="11.5" x14ac:dyDescent="0.25"/>
    <row r="107" s="9" customFormat="1" ht="11.5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8"/>
  <sheetViews>
    <sheetView zoomScale="150" zoomScaleNormal="150" zoomScalePageLayoutView="150" workbookViewId="0">
      <selection activeCell="F8" sqref="F8"/>
    </sheetView>
  </sheetViews>
  <sheetFormatPr baseColWidth="10" defaultColWidth="10.81640625" defaultRowHeight="10" x14ac:dyDescent="0.2"/>
  <cols>
    <col min="1" max="1" width="5.08984375" style="101" customWidth="1"/>
    <col min="2" max="2" width="24.36328125" style="81" customWidth="1"/>
    <col min="3" max="8" width="8.26953125" style="81" customWidth="1"/>
    <col min="9" max="10" width="8.26953125" style="81" hidden="1" customWidth="1"/>
    <col min="11" max="12" width="8.26953125" style="81" customWidth="1"/>
    <col min="13" max="13" width="8.26953125" style="81" hidden="1" customWidth="1"/>
    <col min="14" max="16" width="8.26953125" style="81" customWidth="1"/>
    <col min="17" max="17" width="8.26953125" style="81" hidden="1" customWidth="1"/>
    <col min="18" max="20" width="8.26953125" style="81" customWidth="1"/>
    <col min="21" max="21" width="8.26953125" style="81" hidden="1" customWidth="1"/>
    <col min="22" max="22" width="8.26953125" style="81" customWidth="1"/>
    <col min="23" max="16384" width="10.81640625" style="81"/>
  </cols>
  <sheetData>
    <row r="1" spans="1:22" s="33" customFormat="1" ht="15.5" x14ac:dyDescent="0.35">
      <c r="A1" s="35" t="s">
        <v>4</v>
      </c>
    </row>
    <row r="2" spans="1:22" s="33" customFormat="1" ht="15.5" x14ac:dyDescent="0.35">
      <c r="A2" s="35" t="s">
        <v>134</v>
      </c>
      <c r="C2" s="33" t="s">
        <v>28</v>
      </c>
      <c r="E2" s="33" t="s">
        <v>64</v>
      </c>
      <c r="G2" s="33" t="s">
        <v>64</v>
      </c>
      <c r="I2" s="33" t="s">
        <v>64</v>
      </c>
      <c r="K2" s="33" t="s">
        <v>64</v>
      </c>
      <c r="M2" s="33" t="s">
        <v>64</v>
      </c>
      <c r="O2" s="33" t="s">
        <v>64</v>
      </c>
      <c r="Q2" s="33" t="s">
        <v>64</v>
      </c>
      <c r="S2" s="33" t="s">
        <v>64</v>
      </c>
      <c r="U2" s="33" t="s">
        <v>64</v>
      </c>
    </row>
    <row r="3" spans="1:22" s="74" customFormat="1" ht="11" thickBot="1" x14ac:dyDescent="0.3">
      <c r="A3" s="73"/>
    </row>
    <row r="4" spans="1:22" s="74" customFormat="1" ht="21" x14ac:dyDescent="0.25">
      <c r="A4" s="75" t="s">
        <v>64</v>
      </c>
      <c r="B4" s="76"/>
      <c r="C4" s="77" t="s">
        <v>192</v>
      </c>
      <c r="D4" s="78" t="s">
        <v>193</v>
      </c>
      <c r="E4" s="77" t="s">
        <v>242</v>
      </c>
      <c r="F4" s="78" t="s">
        <v>243</v>
      </c>
      <c r="G4" s="77" t="s">
        <v>241</v>
      </c>
      <c r="H4" s="78" t="s">
        <v>244</v>
      </c>
      <c r="I4" s="77" t="s">
        <v>245</v>
      </c>
      <c r="J4" s="78" t="s">
        <v>246</v>
      </c>
      <c r="K4" s="150" t="s">
        <v>1</v>
      </c>
      <c r="L4" s="151" t="s">
        <v>248</v>
      </c>
      <c r="M4" s="160" t="s">
        <v>251</v>
      </c>
      <c r="N4" s="168" t="s">
        <v>194</v>
      </c>
      <c r="O4" s="150" t="s">
        <v>22</v>
      </c>
      <c r="P4" s="151" t="s">
        <v>301</v>
      </c>
      <c r="Q4" s="160" t="s">
        <v>251</v>
      </c>
      <c r="R4" s="168" t="s">
        <v>302</v>
      </c>
      <c r="S4" s="150" t="s">
        <v>1</v>
      </c>
      <c r="T4" s="151" t="s">
        <v>248</v>
      </c>
      <c r="U4" s="160" t="s">
        <v>251</v>
      </c>
      <c r="V4" s="168" t="s">
        <v>194</v>
      </c>
    </row>
    <row r="5" spans="1:22" ht="10.5" x14ac:dyDescent="0.25">
      <c r="A5" s="79" t="s">
        <v>195</v>
      </c>
      <c r="B5" s="79" t="s">
        <v>196</v>
      </c>
      <c r="C5" s="80">
        <v>2014</v>
      </c>
      <c r="D5" s="80">
        <v>2014</v>
      </c>
      <c r="E5" s="80">
        <v>2015</v>
      </c>
      <c r="F5" s="80">
        <v>2015</v>
      </c>
      <c r="G5" s="80">
        <v>2014</v>
      </c>
      <c r="H5" s="80">
        <v>2015</v>
      </c>
      <c r="I5" s="80">
        <v>2015</v>
      </c>
      <c r="J5" s="80">
        <v>2015</v>
      </c>
      <c r="K5" s="152" t="s">
        <v>247</v>
      </c>
      <c r="L5" s="153">
        <v>2016</v>
      </c>
      <c r="M5" s="161">
        <v>2015</v>
      </c>
      <c r="N5" s="169" t="s">
        <v>247</v>
      </c>
      <c r="O5" s="152" t="s">
        <v>247</v>
      </c>
      <c r="P5" s="153">
        <v>2016</v>
      </c>
      <c r="Q5" s="161">
        <v>2015</v>
      </c>
      <c r="R5" s="169" t="s">
        <v>247</v>
      </c>
      <c r="S5" s="152">
        <v>2017</v>
      </c>
      <c r="T5" s="153">
        <v>2017</v>
      </c>
      <c r="U5" s="161">
        <v>2015</v>
      </c>
      <c r="V5" s="169">
        <v>2017</v>
      </c>
    </row>
    <row r="6" spans="1:22" x14ac:dyDescent="0.2">
      <c r="A6" s="82">
        <v>3100</v>
      </c>
      <c r="B6" s="83" t="s">
        <v>197</v>
      </c>
      <c r="C6" s="84">
        <v>352.7</v>
      </c>
      <c r="D6" s="84">
        <v>252.9</v>
      </c>
      <c r="E6" s="85">
        <v>360</v>
      </c>
      <c r="F6" s="85">
        <v>260</v>
      </c>
      <c r="G6" s="85">
        <f>+C6+D6</f>
        <v>605.6</v>
      </c>
      <c r="H6" s="85">
        <f>+E6+F6</f>
        <v>620</v>
      </c>
      <c r="I6" s="85"/>
      <c r="J6" s="85"/>
      <c r="K6" s="154">
        <v>300</v>
      </c>
      <c r="L6" s="154">
        <v>260</v>
      </c>
      <c r="M6" s="162">
        <f>+I6+J6</f>
        <v>0</v>
      </c>
      <c r="N6" s="170">
        <f>+K6+L6</f>
        <v>560</v>
      </c>
      <c r="O6" s="154"/>
      <c r="P6" s="154"/>
      <c r="Q6" s="162"/>
      <c r="R6" s="170"/>
      <c r="S6" s="154"/>
      <c r="T6" s="154"/>
      <c r="U6" s="162"/>
      <c r="V6" s="170"/>
    </row>
    <row r="7" spans="1:22" x14ac:dyDescent="0.2">
      <c r="A7" s="82">
        <v>3115</v>
      </c>
      <c r="B7" s="83" t="s">
        <v>198</v>
      </c>
      <c r="C7" s="84">
        <v>1149.5999999999999</v>
      </c>
      <c r="D7" s="84">
        <v>1149.5999999999999</v>
      </c>
      <c r="E7" s="85">
        <v>1100</v>
      </c>
      <c r="F7" s="85">
        <v>1100</v>
      </c>
      <c r="G7" s="85">
        <f t="shared" ref="G7:G18" si="0">+C7+D7</f>
        <v>2299.1999999999998</v>
      </c>
      <c r="H7" s="85">
        <f t="shared" ref="H7:H18" si="1">+E7+F7</f>
        <v>2200</v>
      </c>
      <c r="I7" s="85"/>
      <c r="J7" s="85"/>
      <c r="K7" s="154">
        <v>1140</v>
      </c>
      <c r="L7" s="154">
        <v>1140</v>
      </c>
      <c r="M7" s="162">
        <f t="shared" ref="M7:M18" si="2">+I7+J7</f>
        <v>0</v>
      </c>
      <c r="N7" s="170">
        <f t="shared" ref="N7:N18" si="3">+K7+L7</f>
        <v>2280</v>
      </c>
      <c r="O7" s="154"/>
      <c r="P7" s="154"/>
      <c r="Q7" s="162"/>
      <c r="R7" s="170"/>
      <c r="S7" s="154"/>
      <c r="T7" s="154"/>
      <c r="U7" s="162"/>
      <c r="V7" s="170"/>
    </row>
    <row r="8" spans="1:22" x14ac:dyDescent="0.2">
      <c r="A8" s="82">
        <v>3120</v>
      </c>
      <c r="B8" s="83" t="s">
        <v>199</v>
      </c>
      <c r="C8" s="84">
        <v>40.1</v>
      </c>
      <c r="D8" s="84">
        <v>36.799999999999997</v>
      </c>
      <c r="E8" s="85">
        <v>40</v>
      </c>
      <c r="F8" s="85">
        <v>40</v>
      </c>
      <c r="G8" s="85">
        <f t="shared" si="0"/>
        <v>76.900000000000006</v>
      </c>
      <c r="H8" s="85">
        <f t="shared" si="1"/>
        <v>80</v>
      </c>
      <c r="I8" s="85"/>
      <c r="J8" s="85"/>
      <c r="K8" s="154">
        <v>20</v>
      </c>
      <c r="L8" s="154">
        <v>40</v>
      </c>
      <c r="M8" s="162">
        <f t="shared" si="2"/>
        <v>0</v>
      </c>
      <c r="N8" s="170">
        <f t="shared" si="3"/>
        <v>60</v>
      </c>
      <c r="O8" s="154"/>
      <c r="P8" s="154"/>
      <c r="Q8" s="162"/>
      <c r="R8" s="170"/>
      <c r="S8" s="154"/>
      <c r="T8" s="154"/>
      <c r="U8" s="162"/>
      <c r="V8" s="170"/>
    </row>
    <row r="9" spans="1:22" x14ac:dyDescent="0.2">
      <c r="A9" s="82">
        <v>3140</v>
      </c>
      <c r="B9" s="83" t="s">
        <v>200</v>
      </c>
      <c r="C9" s="84">
        <v>104.3</v>
      </c>
      <c r="D9" s="85"/>
      <c r="E9" s="85">
        <v>200</v>
      </c>
      <c r="F9" s="85"/>
      <c r="G9" s="85">
        <f t="shared" si="0"/>
        <v>104.3</v>
      </c>
      <c r="H9" s="85">
        <f t="shared" si="1"/>
        <v>200</v>
      </c>
      <c r="I9" s="85"/>
      <c r="J9" s="85"/>
      <c r="K9" s="154">
        <v>200</v>
      </c>
      <c r="L9" s="154"/>
      <c r="M9" s="162">
        <f t="shared" si="2"/>
        <v>0</v>
      </c>
      <c r="N9" s="170">
        <f t="shared" si="3"/>
        <v>200</v>
      </c>
      <c r="O9" s="154"/>
      <c r="P9" s="154"/>
      <c r="Q9" s="162"/>
      <c r="R9" s="170"/>
      <c r="S9" s="154"/>
      <c r="T9" s="154"/>
      <c r="U9" s="162"/>
      <c r="V9" s="170"/>
    </row>
    <row r="10" spans="1:22" x14ac:dyDescent="0.2">
      <c r="A10" s="82">
        <v>3300</v>
      </c>
      <c r="B10" s="83" t="s">
        <v>201</v>
      </c>
      <c r="C10" s="84">
        <v>77.2</v>
      </c>
      <c r="D10" s="85"/>
      <c r="E10" s="85">
        <v>70</v>
      </c>
      <c r="F10" s="85"/>
      <c r="G10" s="85">
        <f t="shared" si="0"/>
        <v>77.2</v>
      </c>
      <c r="H10" s="85">
        <f t="shared" si="1"/>
        <v>70</v>
      </c>
      <c r="I10" s="85"/>
      <c r="J10" s="85"/>
      <c r="K10" s="154">
        <v>50</v>
      </c>
      <c r="L10" s="154"/>
      <c r="M10" s="162">
        <f t="shared" si="2"/>
        <v>0</v>
      </c>
      <c r="N10" s="170">
        <f t="shared" si="3"/>
        <v>50</v>
      </c>
      <c r="O10" s="154"/>
      <c r="P10" s="154"/>
      <c r="Q10" s="162"/>
      <c r="R10" s="170"/>
      <c r="S10" s="154"/>
      <c r="T10" s="154"/>
      <c r="U10" s="162"/>
      <c r="V10" s="170"/>
    </row>
    <row r="11" spans="1:22" x14ac:dyDescent="0.2">
      <c r="A11" s="82">
        <v>3460</v>
      </c>
      <c r="B11" s="83" t="s">
        <v>202</v>
      </c>
      <c r="C11" s="84">
        <v>83.6</v>
      </c>
      <c r="D11" s="84">
        <v>33.5</v>
      </c>
      <c r="E11" s="85">
        <v>120</v>
      </c>
      <c r="F11" s="85">
        <v>30</v>
      </c>
      <c r="G11" s="85">
        <f t="shared" si="0"/>
        <v>117.1</v>
      </c>
      <c r="H11" s="85">
        <f t="shared" si="1"/>
        <v>150</v>
      </c>
      <c r="I11" s="85"/>
      <c r="J11" s="85"/>
      <c r="K11" s="154">
        <v>30</v>
      </c>
      <c r="L11" s="154"/>
      <c r="M11" s="162">
        <f t="shared" si="2"/>
        <v>0</v>
      </c>
      <c r="N11" s="170">
        <f t="shared" si="3"/>
        <v>30</v>
      </c>
      <c r="O11" s="154"/>
      <c r="P11" s="154"/>
      <c r="Q11" s="162"/>
      <c r="R11" s="170"/>
      <c r="S11" s="154"/>
      <c r="T11" s="154"/>
      <c r="U11" s="162"/>
      <c r="V11" s="170"/>
    </row>
    <row r="12" spans="1:22" x14ac:dyDescent="0.2">
      <c r="A12" s="82">
        <v>3462</v>
      </c>
      <c r="B12" s="83" t="s">
        <v>203</v>
      </c>
      <c r="C12" s="85"/>
      <c r="D12" s="85"/>
      <c r="E12" s="85"/>
      <c r="F12" s="85"/>
      <c r="G12" s="85">
        <f t="shared" si="0"/>
        <v>0</v>
      </c>
      <c r="H12" s="85">
        <f t="shared" si="1"/>
        <v>0</v>
      </c>
      <c r="I12" s="85"/>
      <c r="J12" s="85"/>
      <c r="K12" s="154"/>
      <c r="L12" s="154"/>
      <c r="M12" s="162">
        <f t="shared" si="2"/>
        <v>0</v>
      </c>
      <c r="N12" s="170">
        <f t="shared" si="3"/>
        <v>0</v>
      </c>
      <c r="O12" s="154"/>
      <c r="P12" s="154"/>
      <c r="Q12" s="162"/>
      <c r="R12" s="170"/>
      <c r="S12" s="154"/>
      <c r="T12" s="154"/>
      <c r="U12" s="162"/>
      <c r="V12" s="170"/>
    </row>
    <row r="13" spans="1:22" x14ac:dyDescent="0.2">
      <c r="A13" s="82">
        <v>3700</v>
      </c>
      <c r="B13" s="83" t="s">
        <v>204</v>
      </c>
      <c r="C13" s="85"/>
      <c r="D13" s="85"/>
      <c r="E13" s="85"/>
      <c r="F13" s="85"/>
      <c r="G13" s="85">
        <f t="shared" si="0"/>
        <v>0</v>
      </c>
      <c r="H13" s="85">
        <f t="shared" si="1"/>
        <v>0</v>
      </c>
      <c r="I13" s="85"/>
      <c r="J13" s="85"/>
      <c r="K13" s="154"/>
      <c r="L13" s="154"/>
      <c r="M13" s="162">
        <f t="shared" si="2"/>
        <v>0</v>
      </c>
      <c r="N13" s="170">
        <f t="shared" si="3"/>
        <v>0</v>
      </c>
      <c r="O13" s="154"/>
      <c r="P13" s="154"/>
      <c r="Q13" s="162"/>
      <c r="R13" s="170"/>
      <c r="S13" s="154"/>
      <c r="T13" s="154"/>
      <c r="U13" s="162"/>
      <c r="V13" s="170"/>
    </row>
    <row r="14" spans="1:22" x14ac:dyDescent="0.2">
      <c r="A14" s="82">
        <v>3923</v>
      </c>
      <c r="B14" s="83" t="s">
        <v>205</v>
      </c>
      <c r="C14" s="84">
        <v>76.5</v>
      </c>
      <c r="D14" s="85"/>
      <c r="E14" s="85">
        <v>80</v>
      </c>
      <c r="F14" s="85"/>
      <c r="G14" s="85">
        <f t="shared" si="0"/>
        <v>76.5</v>
      </c>
      <c r="H14" s="85">
        <f t="shared" si="1"/>
        <v>80</v>
      </c>
      <c r="I14" s="85"/>
      <c r="J14" s="85"/>
      <c r="K14" s="154">
        <v>75</v>
      </c>
      <c r="L14" s="154"/>
      <c r="M14" s="162">
        <f t="shared" si="2"/>
        <v>0</v>
      </c>
      <c r="N14" s="170">
        <f t="shared" si="3"/>
        <v>75</v>
      </c>
      <c r="O14" s="154"/>
      <c r="P14" s="154"/>
      <c r="Q14" s="162"/>
      <c r="R14" s="170"/>
      <c r="S14" s="154"/>
      <c r="T14" s="154"/>
      <c r="U14" s="162"/>
      <c r="V14" s="170"/>
    </row>
    <row r="15" spans="1:22" x14ac:dyDescent="0.2">
      <c r="A15" s="82">
        <v>3925</v>
      </c>
      <c r="B15" s="83" t="s">
        <v>206</v>
      </c>
      <c r="C15" s="84">
        <v>4.0999999999999996</v>
      </c>
      <c r="D15" s="85"/>
      <c r="E15" s="85">
        <v>5</v>
      </c>
      <c r="F15" s="85"/>
      <c r="G15" s="85">
        <f t="shared" si="0"/>
        <v>4.0999999999999996</v>
      </c>
      <c r="H15" s="85">
        <f t="shared" si="1"/>
        <v>5</v>
      </c>
      <c r="I15" s="85"/>
      <c r="J15" s="85"/>
      <c r="K15" s="154">
        <v>5</v>
      </c>
      <c r="L15" s="154"/>
      <c r="M15" s="162">
        <f t="shared" si="2"/>
        <v>0</v>
      </c>
      <c r="N15" s="170">
        <f t="shared" si="3"/>
        <v>5</v>
      </c>
      <c r="O15" s="154"/>
      <c r="P15" s="154"/>
      <c r="Q15" s="162"/>
      <c r="R15" s="170"/>
      <c r="S15" s="154"/>
      <c r="T15" s="154"/>
      <c r="U15" s="162"/>
      <c r="V15" s="170"/>
    </row>
    <row r="16" spans="1:22" x14ac:dyDescent="0.2">
      <c r="A16" s="82">
        <v>3940</v>
      </c>
      <c r="B16" s="83" t="s">
        <v>207</v>
      </c>
      <c r="C16" s="84">
        <v>152.19999999999999</v>
      </c>
      <c r="D16" s="85"/>
      <c r="E16" s="85">
        <v>150</v>
      </c>
      <c r="F16" s="85"/>
      <c r="G16" s="85">
        <f t="shared" si="0"/>
        <v>152.19999999999999</v>
      </c>
      <c r="H16" s="85">
        <f t="shared" si="1"/>
        <v>150</v>
      </c>
      <c r="I16" s="85"/>
      <c r="J16" s="85"/>
      <c r="K16" s="154">
        <v>150</v>
      </c>
      <c r="L16" s="154"/>
      <c r="M16" s="162">
        <f t="shared" si="2"/>
        <v>0</v>
      </c>
      <c r="N16" s="170">
        <f t="shared" si="3"/>
        <v>150</v>
      </c>
      <c r="O16" s="154"/>
      <c r="P16" s="154"/>
      <c r="Q16" s="162"/>
      <c r="R16" s="170"/>
      <c r="S16" s="154"/>
      <c r="T16" s="154"/>
      <c r="U16" s="162"/>
      <c r="V16" s="170"/>
    </row>
    <row r="17" spans="1:22" x14ac:dyDescent="0.2">
      <c r="A17" s="82">
        <v>3941</v>
      </c>
      <c r="B17" s="83" t="s">
        <v>208</v>
      </c>
      <c r="C17" s="85"/>
      <c r="D17" s="85"/>
      <c r="E17" s="85"/>
      <c r="F17" s="85"/>
      <c r="G17" s="85">
        <f t="shared" si="0"/>
        <v>0</v>
      </c>
      <c r="H17" s="85">
        <f t="shared" si="1"/>
        <v>0</v>
      </c>
      <c r="I17" s="85"/>
      <c r="J17" s="85"/>
      <c r="K17" s="154"/>
      <c r="L17" s="154"/>
      <c r="M17" s="162">
        <f t="shared" si="2"/>
        <v>0</v>
      </c>
      <c r="N17" s="170">
        <f t="shared" si="3"/>
        <v>0</v>
      </c>
      <c r="O17" s="154"/>
      <c r="P17" s="154"/>
      <c r="Q17" s="162"/>
      <c r="R17" s="170"/>
      <c r="S17" s="154"/>
      <c r="T17" s="154"/>
      <c r="U17" s="162"/>
      <c r="V17" s="170"/>
    </row>
    <row r="18" spans="1:22" s="90" customFormat="1" x14ac:dyDescent="0.2">
      <c r="A18" s="86">
        <v>3976</v>
      </c>
      <c r="B18" s="87" t="s">
        <v>209</v>
      </c>
      <c r="C18" s="88">
        <v>126</v>
      </c>
      <c r="D18" s="89"/>
      <c r="E18" s="89">
        <v>150</v>
      </c>
      <c r="F18" s="89"/>
      <c r="G18" s="89">
        <f t="shared" si="0"/>
        <v>126</v>
      </c>
      <c r="H18" s="89">
        <f t="shared" si="1"/>
        <v>150</v>
      </c>
      <c r="I18" s="89"/>
      <c r="J18" s="89"/>
      <c r="K18" s="154">
        <v>150</v>
      </c>
      <c r="L18" s="154"/>
      <c r="M18" s="162">
        <f t="shared" si="2"/>
        <v>0</v>
      </c>
      <c r="N18" s="170">
        <f t="shared" si="3"/>
        <v>150</v>
      </c>
      <c r="O18" s="154"/>
      <c r="P18" s="154"/>
      <c r="Q18" s="162"/>
      <c r="R18" s="170"/>
      <c r="S18" s="154"/>
      <c r="T18" s="154"/>
      <c r="U18" s="162"/>
      <c r="V18" s="170"/>
    </row>
    <row r="19" spans="1:22" s="74" customFormat="1" ht="10.5" x14ac:dyDescent="0.25">
      <c r="A19" s="75"/>
      <c r="B19" s="91" t="s">
        <v>21</v>
      </c>
      <c r="C19" s="92">
        <f t="shared" ref="C19:N19" si="4">SUM(C6:C18)</f>
        <v>2166.2999999999997</v>
      </c>
      <c r="D19" s="92">
        <f t="shared" si="4"/>
        <v>1472.8</v>
      </c>
      <c r="E19" s="92">
        <f t="shared" si="4"/>
        <v>2275</v>
      </c>
      <c r="F19" s="92">
        <f t="shared" si="4"/>
        <v>1430</v>
      </c>
      <c r="G19" s="92">
        <f t="shared" si="4"/>
        <v>3639.0999999999995</v>
      </c>
      <c r="H19" s="92">
        <f t="shared" si="4"/>
        <v>3705</v>
      </c>
      <c r="I19" s="92">
        <f t="shared" si="4"/>
        <v>0</v>
      </c>
      <c r="J19" s="92">
        <f t="shared" si="4"/>
        <v>0</v>
      </c>
      <c r="K19" s="155">
        <f t="shared" si="4"/>
        <v>2120</v>
      </c>
      <c r="L19" s="155">
        <f t="shared" si="4"/>
        <v>1440</v>
      </c>
      <c r="M19" s="163">
        <f t="shared" si="4"/>
        <v>0</v>
      </c>
      <c r="N19" s="171">
        <f t="shared" si="4"/>
        <v>3560</v>
      </c>
      <c r="O19" s="155">
        <f t="shared" ref="O19:R19" si="5">SUM(O6:O18)</f>
        <v>0</v>
      </c>
      <c r="P19" s="155">
        <f t="shared" si="5"/>
        <v>0</v>
      </c>
      <c r="Q19" s="163">
        <f t="shared" si="5"/>
        <v>0</v>
      </c>
      <c r="R19" s="171">
        <f t="shared" si="5"/>
        <v>0</v>
      </c>
      <c r="S19" s="155">
        <f t="shared" ref="S19:V19" si="6">SUM(S6:S18)</f>
        <v>0</v>
      </c>
      <c r="T19" s="155">
        <f t="shared" si="6"/>
        <v>0</v>
      </c>
      <c r="U19" s="163">
        <f t="shared" si="6"/>
        <v>0</v>
      </c>
      <c r="V19" s="171">
        <f t="shared" si="6"/>
        <v>0</v>
      </c>
    </row>
    <row r="20" spans="1:22" x14ac:dyDescent="0.2">
      <c r="A20" s="82"/>
      <c r="B20" s="83" t="s">
        <v>210</v>
      </c>
      <c r="C20" s="85"/>
      <c r="D20" s="85"/>
      <c r="E20" s="85"/>
      <c r="F20" s="85"/>
      <c r="G20" s="85"/>
      <c r="H20" s="85"/>
      <c r="I20" s="85"/>
      <c r="J20" s="85"/>
      <c r="K20" s="154"/>
      <c r="L20" s="154"/>
      <c r="M20" s="162"/>
      <c r="N20" s="170"/>
      <c r="O20" s="154"/>
      <c r="P20" s="154"/>
      <c r="Q20" s="162"/>
      <c r="R20" s="170"/>
      <c r="S20" s="154"/>
      <c r="T20" s="154"/>
      <c r="U20" s="162"/>
      <c r="V20" s="170"/>
    </row>
    <row r="21" spans="1:22" x14ac:dyDescent="0.2">
      <c r="A21" s="82">
        <v>4100</v>
      </c>
      <c r="B21" s="83" t="s">
        <v>211</v>
      </c>
      <c r="C21" s="84">
        <v>157.69999999999999</v>
      </c>
      <c r="D21" s="84">
        <v>118.8</v>
      </c>
      <c r="E21" s="85">
        <v>150</v>
      </c>
      <c r="F21" s="85">
        <v>120</v>
      </c>
      <c r="G21" s="85">
        <f t="shared" ref="G21:G22" si="7">+C21+D21</f>
        <v>276.5</v>
      </c>
      <c r="H21" s="85">
        <f t="shared" ref="H21:H22" si="8">+E21+F21</f>
        <v>270</v>
      </c>
      <c r="I21" s="85"/>
      <c r="J21" s="85"/>
      <c r="K21" s="154">
        <v>120</v>
      </c>
      <c r="L21" s="154">
        <v>90</v>
      </c>
      <c r="M21" s="162">
        <f t="shared" ref="M21:M23" si="9">+I21+J21</f>
        <v>0</v>
      </c>
      <c r="N21" s="170">
        <f t="shared" ref="N21:N23" si="10">+K21+L21</f>
        <v>210</v>
      </c>
      <c r="O21" s="154"/>
      <c r="P21" s="154"/>
      <c r="Q21" s="162"/>
      <c r="R21" s="170"/>
      <c r="S21" s="154"/>
      <c r="T21" s="154"/>
      <c r="U21" s="162"/>
      <c r="V21" s="170"/>
    </row>
    <row r="22" spans="1:22" s="74" customFormat="1" ht="10.5" x14ac:dyDescent="0.25">
      <c r="A22" s="82">
        <v>4110</v>
      </c>
      <c r="B22" s="83" t="s">
        <v>212</v>
      </c>
      <c r="C22" s="84">
        <v>409.7</v>
      </c>
      <c r="D22" s="84">
        <v>409.7</v>
      </c>
      <c r="E22" s="85">
        <v>400</v>
      </c>
      <c r="F22" s="85">
        <v>400</v>
      </c>
      <c r="G22" s="85">
        <f t="shared" si="7"/>
        <v>819.4</v>
      </c>
      <c r="H22" s="85">
        <f t="shared" si="8"/>
        <v>800</v>
      </c>
      <c r="I22" s="85"/>
      <c r="J22" s="85"/>
      <c r="K22" s="154">
        <v>360</v>
      </c>
      <c r="L22" s="154">
        <v>360</v>
      </c>
      <c r="M22" s="162">
        <f t="shared" si="9"/>
        <v>0</v>
      </c>
      <c r="N22" s="170">
        <f t="shared" si="10"/>
        <v>720</v>
      </c>
      <c r="O22" s="154"/>
      <c r="P22" s="154"/>
      <c r="Q22" s="162"/>
      <c r="R22" s="170"/>
      <c r="S22" s="154"/>
      <c r="T22" s="154"/>
      <c r="U22" s="162"/>
      <c r="V22" s="170"/>
    </row>
    <row r="23" spans="1:22" s="90" customFormat="1" x14ac:dyDescent="0.2">
      <c r="A23" s="86">
        <v>4140</v>
      </c>
      <c r="B23" s="87" t="s">
        <v>213</v>
      </c>
      <c r="C23" s="88">
        <v>65.400000000000006</v>
      </c>
      <c r="D23" s="89"/>
      <c r="E23" s="89">
        <v>130</v>
      </c>
      <c r="F23" s="89"/>
      <c r="G23" s="89">
        <f t="shared" ref="G23" si="11">+C23+D23</f>
        <v>65.400000000000006</v>
      </c>
      <c r="H23" s="89">
        <f t="shared" ref="H23" si="12">+E23+F23</f>
        <v>130</v>
      </c>
      <c r="I23" s="89"/>
      <c r="J23" s="89"/>
      <c r="K23" s="154">
        <v>130</v>
      </c>
      <c r="L23" s="154"/>
      <c r="M23" s="162">
        <f t="shared" si="9"/>
        <v>0</v>
      </c>
      <c r="N23" s="170">
        <f t="shared" si="10"/>
        <v>130</v>
      </c>
      <c r="O23" s="154"/>
      <c r="P23" s="154"/>
      <c r="Q23" s="162"/>
      <c r="R23" s="170"/>
      <c r="S23" s="154"/>
      <c r="T23" s="154"/>
      <c r="U23" s="162"/>
      <c r="V23" s="170"/>
    </row>
    <row r="24" spans="1:22" s="74" customFormat="1" ht="10.5" x14ac:dyDescent="0.25">
      <c r="A24" s="93" t="s">
        <v>64</v>
      </c>
      <c r="B24" s="74" t="s">
        <v>106</v>
      </c>
      <c r="C24" s="94">
        <f>SUM(C21:C23)</f>
        <v>632.79999999999995</v>
      </c>
      <c r="D24" s="94">
        <f>SUM(D21:D23)</f>
        <v>528.5</v>
      </c>
      <c r="E24" s="94">
        <f>SUM(E21:E23)</f>
        <v>680</v>
      </c>
      <c r="F24" s="94">
        <f t="shared" ref="F24:H24" si="13">SUM(F21:F23)</f>
        <v>520</v>
      </c>
      <c r="G24" s="94">
        <f t="shared" si="13"/>
        <v>1161.3000000000002</v>
      </c>
      <c r="H24" s="94">
        <f t="shared" si="13"/>
        <v>1200</v>
      </c>
      <c r="I24" s="94">
        <f>SUM(I21:I23)</f>
        <v>0</v>
      </c>
      <c r="J24" s="94">
        <f t="shared" ref="J24" si="14">SUM(J21:J23)</f>
        <v>0</v>
      </c>
      <c r="K24" s="156">
        <f>SUM(K21:K23)</f>
        <v>610</v>
      </c>
      <c r="L24" s="156">
        <f t="shared" ref="L24" si="15">SUM(L21:L23)</f>
        <v>450</v>
      </c>
      <c r="M24" s="164">
        <f t="shared" ref="M24" si="16">SUM(M21:M23)</f>
        <v>0</v>
      </c>
      <c r="N24" s="172">
        <f t="shared" ref="N24" si="17">SUM(N21:N23)</f>
        <v>1060</v>
      </c>
      <c r="O24" s="156">
        <f>SUM(O21:O23)</f>
        <v>0</v>
      </c>
      <c r="P24" s="156">
        <f t="shared" ref="P24:R24" si="18">SUM(P21:P23)</f>
        <v>0</v>
      </c>
      <c r="Q24" s="164">
        <f t="shared" si="18"/>
        <v>0</v>
      </c>
      <c r="R24" s="172">
        <f t="shared" si="18"/>
        <v>0</v>
      </c>
      <c r="S24" s="156">
        <f>SUM(S21:S23)</f>
        <v>0</v>
      </c>
      <c r="T24" s="156">
        <f t="shared" ref="T24:V24" si="19">SUM(T21:T23)</f>
        <v>0</v>
      </c>
      <c r="U24" s="164">
        <f t="shared" si="19"/>
        <v>0</v>
      </c>
      <c r="V24" s="172">
        <f t="shared" si="19"/>
        <v>0</v>
      </c>
    </row>
    <row r="25" spans="1:22" x14ac:dyDescent="0.2">
      <c r="A25" s="95"/>
      <c r="C25" s="96"/>
      <c r="D25" s="96"/>
      <c r="E25" s="96"/>
      <c r="F25" s="96"/>
      <c r="G25" s="96"/>
      <c r="I25" s="96"/>
      <c r="J25" s="96"/>
      <c r="K25" s="157"/>
      <c r="L25" s="157"/>
      <c r="M25" s="165"/>
      <c r="N25" s="173"/>
      <c r="O25" s="157"/>
      <c r="P25" s="157"/>
      <c r="Q25" s="165"/>
      <c r="R25" s="173"/>
      <c r="S25" s="157"/>
      <c r="T25" s="157"/>
      <c r="U25" s="165"/>
      <c r="V25" s="173"/>
    </row>
    <row r="26" spans="1:22" s="74" customFormat="1" ht="10.5" x14ac:dyDescent="0.25">
      <c r="A26" s="93" t="s">
        <v>91</v>
      </c>
      <c r="B26" s="74" t="s">
        <v>41</v>
      </c>
      <c r="C26" s="94">
        <v>0</v>
      </c>
      <c r="D26" s="94">
        <v>0</v>
      </c>
      <c r="E26" s="94">
        <v>0</v>
      </c>
      <c r="F26" s="94">
        <v>0</v>
      </c>
      <c r="G26" s="85">
        <f t="shared" ref="G26" si="20">+C26+D26</f>
        <v>0</v>
      </c>
      <c r="H26" s="85">
        <f t="shared" ref="H26" si="21">+E26+F26</f>
        <v>0</v>
      </c>
      <c r="I26" s="94">
        <v>0</v>
      </c>
      <c r="J26" s="94">
        <v>0</v>
      </c>
      <c r="K26" s="178">
        <v>315</v>
      </c>
      <c r="L26" s="178">
        <v>30</v>
      </c>
      <c r="M26" s="162">
        <f t="shared" ref="M26" si="22">+I26+J26</f>
        <v>0</v>
      </c>
      <c r="N26" s="177">
        <v>345</v>
      </c>
      <c r="O26" s="178"/>
      <c r="P26" s="178"/>
      <c r="Q26" s="162"/>
      <c r="R26" s="177"/>
      <c r="S26" s="178"/>
      <c r="T26" s="178"/>
      <c r="U26" s="162"/>
      <c r="V26" s="177"/>
    </row>
    <row r="27" spans="1:22" x14ac:dyDescent="0.2">
      <c r="A27" s="82"/>
      <c r="B27" s="83"/>
      <c r="C27" s="84"/>
      <c r="D27" s="85"/>
      <c r="E27" s="85"/>
      <c r="F27" s="85"/>
      <c r="G27" s="85"/>
      <c r="H27" s="85"/>
      <c r="I27" s="85"/>
      <c r="J27" s="85"/>
      <c r="K27" s="154"/>
      <c r="L27" s="154"/>
      <c r="M27" s="162"/>
      <c r="N27" s="170"/>
      <c r="O27" s="154"/>
      <c r="P27" s="154"/>
      <c r="Q27" s="162"/>
      <c r="R27" s="170"/>
      <c r="S27" s="154"/>
      <c r="T27" s="154"/>
      <c r="U27" s="162"/>
      <c r="V27" s="170"/>
    </row>
    <row r="28" spans="1:22" s="74" customFormat="1" ht="10.5" x14ac:dyDescent="0.25">
      <c r="A28" s="82">
        <v>6300</v>
      </c>
      <c r="B28" s="83" t="s">
        <v>214</v>
      </c>
      <c r="C28" s="84">
        <v>215.4</v>
      </c>
      <c r="D28" s="84">
        <v>134.4</v>
      </c>
      <c r="E28" s="85">
        <v>270</v>
      </c>
      <c r="F28" s="85">
        <v>130</v>
      </c>
      <c r="G28" s="85">
        <f t="shared" ref="G28:G51" si="23">+C28+D28</f>
        <v>349.8</v>
      </c>
      <c r="H28" s="85">
        <f t="shared" ref="H28:H51" si="24">+E28+F28</f>
        <v>400</v>
      </c>
      <c r="I28" s="85"/>
      <c r="J28" s="85"/>
      <c r="K28" s="154">
        <v>300</v>
      </c>
      <c r="L28" s="154">
        <v>100</v>
      </c>
      <c r="M28" s="162">
        <f t="shared" ref="M28:M54" si="25">+I28+J28</f>
        <v>0</v>
      </c>
      <c r="N28" s="170">
        <f t="shared" ref="N28:N54" si="26">+K28+L28</f>
        <v>400</v>
      </c>
      <c r="O28" s="154"/>
      <c r="P28" s="154"/>
      <c r="Q28" s="162"/>
      <c r="R28" s="170"/>
      <c r="S28" s="154"/>
      <c r="T28" s="154"/>
      <c r="U28" s="162"/>
      <c r="V28" s="170"/>
    </row>
    <row r="29" spans="1:22" x14ac:dyDescent="0.2">
      <c r="A29" s="82">
        <v>6310</v>
      </c>
      <c r="B29" s="83" t="s">
        <v>215</v>
      </c>
      <c r="C29" s="84">
        <v>14.7</v>
      </c>
      <c r="D29" s="84">
        <v>14.7</v>
      </c>
      <c r="E29" s="85">
        <v>14</v>
      </c>
      <c r="F29" s="85">
        <v>14</v>
      </c>
      <c r="G29" s="85">
        <f t="shared" si="23"/>
        <v>29.4</v>
      </c>
      <c r="H29" s="85">
        <f t="shared" si="24"/>
        <v>28</v>
      </c>
      <c r="I29" s="85"/>
      <c r="J29" s="85"/>
      <c r="K29" s="154">
        <v>13</v>
      </c>
      <c r="L29" s="154">
        <v>13</v>
      </c>
      <c r="M29" s="162">
        <f t="shared" si="25"/>
        <v>0</v>
      </c>
      <c r="N29" s="170">
        <f t="shared" si="26"/>
        <v>26</v>
      </c>
      <c r="O29" s="154"/>
      <c r="P29" s="154"/>
      <c r="Q29" s="162"/>
      <c r="R29" s="170"/>
      <c r="S29" s="154"/>
      <c r="T29" s="154"/>
      <c r="U29" s="162"/>
      <c r="V29" s="170"/>
    </row>
    <row r="30" spans="1:22" x14ac:dyDescent="0.2">
      <c r="A30" s="82">
        <v>6320</v>
      </c>
      <c r="B30" s="83" t="s">
        <v>216</v>
      </c>
      <c r="C30" s="85"/>
      <c r="D30" s="85"/>
      <c r="E30" s="85"/>
      <c r="F30" s="85"/>
      <c r="G30" s="85">
        <f t="shared" si="23"/>
        <v>0</v>
      </c>
      <c r="H30" s="85">
        <f t="shared" si="24"/>
        <v>0</v>
      </c>
      <c r="I30" s="85"/>
      <c r="J30" s="85"/>
      <c r="K30" s="154"/>
      <c r="L30" s="154"/>
      <c r="M30" s="162">
        <f t="shared" si="25"/>
        <v>0</v>
      </c>
      <c r="N30" s="170">
        <f t="shared" si="26"/>
        <v>0</v>
      </c>
      <c r="O30" s="154"/>
      <c r="P30" s="154"/>
      <c r="Q30" s="162"/>
      <c r="R30" s="170"/>
      <c r="S30" s="154"/>
      <c r="T30" s="154"/>
      <c r="U30" s="162"/>
      <c r="V30" s="170"/>
    </row>
    <row r="31" spans="1:22" x14ac:dyDescent="0.2">
      <c r="A31" s="82">
        <v>6400</v>
      </c>
      <c r="B31" s="83" t="s">
        <v>217</v>
      </c>
      <c r="C31" s="84">
        <v>21.3</v>
      </c>
      <c r="D31" s="84">
        <v>21.3</v>
      </c>
      <c r="E31" s="85">
        <v>20</v>
      </c>
      <c r="F31" s="85">
        <v>20</v>
      </c>
      <c r="G31" s="85">
        <f t="shared" si="23"/>
        <v>42.6</v>
      </c>
      <c r="H31" s="85">
        <f t="shared" si="24"/>
        <v>40</v>
      </c>
      <c r="I31" s="85"/>
      <c r="J31" s="85"/>
      <c r="K31" s="154">
        <v>7</v>
      </c>
      <c r="L31" s="154">
        <v>5</v>
      </c>
      <c r="M31" s="162">
        <f t="shared" si="25"/>
        <v>0</v>
      </c>
      <c r="N31" s="170">
        <f t="shared" si="26"/>
        <v>12</v>
      </c>
      <c r="O31" s="154"/>
      <c r="P31" s="154"/>
      <c r="Q31" s="162"/>
      <c r="R31" s="170"/>
      <c r="S31" s="154"/>
      <c r="T31" s="154"/>
      <c r="U31" s="162"/>
      <c r="V31" s="170"/>
    </row>
    <row r="32" spans="1:22" x14ac:dyDescent="0.2">
      <c r="A32" s="82">
        <v>6540</v>
      </c>
      <c r="B32" s="83" t="s">
        <v>218</v>
      </c>
      <c r="C32" s="84">
        <v>16.600000000000001</v>
      </c>
      <c r="D32" s="85"/>
      <c r="E32" s="85">
        <v>10</v>
      </c>
      <c r="F32" s="85"/>
      <c r="G32" s="85">
        <f t="shared" si="23"/>
        <v>16.600000000000001</v>
      </c>
      <c r="H32" s="85">
        <f t="shared" si="24"/>
        <v>10</v>
      </c>
      <c r="I32" s="85"/>
      <c r="J32" s="85"/>
      <c r="K32" s="154">
        <v>20</v>
      </c>
      <c r="L32" s="154"/>
      <c r="M32" s="162">
        <f t="shared" si="25"/>
        <v>0</v>
      </c>
      <c r="N32" s="170">
        <f t="shared" si="26"/>
        <v>20</v>
      </c>
      <c r="O32" s="154"/>
      <c r="P32" s="154"/>
      <c r="Q32" s="162"/>
      <c r="R32" s="170"/>
      <c r="S32" s="154"/>
      <c r="T32" s="154"/>
      <c r="U32" s="162"/>
      <c r="V32" s="170"/>
    </row>
    <row r="33" spans="1:22" x14ac:dyDescent="0.2">
      <c r="A33" s="82">
        <v>6570</v>
      </c>
      <c r="B33" s="83" t="s">
        <v>219</v>
      </c>
      <c r="C33" s="84">
        <v>24.2</v>
      </c>
      <c r="D33" s="85"/>
      <c r="E33" s="85">
        <v>10</v>
      </c>
      <c r="F33" s="85"/>
      <c r="G33" s="85">
        <f t="shared" si="23"/>
        <v>24.2</v>
      </c>
      <c r="H33" s="85">
        <f t="shared" si="24"/>
        <v>10</v>
      </c>
      <c r="I33" s="85"/>
      <c r="J33" s="85"/>
      <c r="K33" s="154">
        <v>5</v>
      </c>
      <c r="L33" s="154"/>
      <c r="M33" s="162">
        <f t="shared" si="25"/>
        <v>0</v>
      </c>
      <c r="N33" s="170">
        <f t="shared" si="26"/>
        <v>5</v>
      </c>
      <c r="O33" s="154"/>
      <c r="P33" s="154"/>
      <c r="Q33" s="162"/>
      <c r="R33" s="170"/>
      <c r="S33" s="154"/>
      <c r="T33" s="154"/>
      <c r="U33" s="162"/>
      <c r="V33" s="170"/>
    </row>
    <row r="34" spans="1:22" x14ac:dyDescent="0.2">
      <c r="A34" s="82">
        <v>6590</v>
      </c>
      <c r="B34" s="83" t="s">
        <v>220</v>
      </c>
      <c r="C34" s="84">
        <v>24.4</v>
      </c>
      <c r="D34" s="84">
        <v>4.5</v>
      </c>
      <c r="E34" s="85">
        <v>25</v>
      </c>
      <c r="F34" s="85">
        <v>5</v>
      </c>
      <c r="G34" s="85">
        <f t="shared" si="23"/>
        <v>28.9</v>
      </c>
      <c r="H34" s="85">
        <f t="shared" si="24"/>
        <v>30</v>
      </c>
      <c r="I34" s="85"/>
      <c r="J34" s="85"/>
      <c r="K34" s="154">
        <v>9</v>
      </c>
      <c r="L34" s="154"/>
      <c r="M34" s="162">
        <f t="shared" si="25"/>
        <v>0</v>
      </c>
      <c r="N34" s="170">
        <f t="shared" si="26"/>
        <v>9</v>
      </c>
      <c r="O34" s="154"/>
      <c r="P34" s="154"/>
      <c r="Q34" s="162"/>
      <c r="R34" s="170"/>
      <c r="S34" s="154"/>
      <c r="T34" s="154"/>
      <c r="U34" s="162"/>
      <c r="V34" s="170"/>
    </row>
    <row r="35" spans="1:22" x14ac:dyDescent="0.2">
      <c r="A35" s="82">
        <v>6785</v>
      </c>
      <c r="B35" s="83" t="s">
        <v>252</v>
      </c>
      <c r="C35" s="84">
        <v>149.6</v>
      </c>
      <c r="D35" s="85"/>
      <c r="E35" s="85">
        <v>262.5</v>
      </c>
      <c r="F35" s="85"/>
      <c r="G35" s="85">
        <f t="shared" si="23"/>
        <v>149.6</v>
      </c>
      <c r="H35" s="85">
        <f t="shared" si="24"/>
        <v>262.5</v>
      </c>
      <c r="I35" s="85"/>
      <c r="J35" s="85"/>
      <c r="K35" s="154"/>
      <c r="L35" s="154"/>
      <c r="M35" s="162">
        <f t="shared" si="25"/>
        <v>0</v>
      </c>
      <c r="N35" s="170"/>
      <c r="O35" s="154"/>
      <c r="P35" s="154"/>
      <c r="Q35" s="162"/>
      <c r="R35" s="170"/>
      <c r="S35" s="154"/>
      <c r="T35" s="154"/>
      <c r="U35" s="162"/>
      <c r="V35" s="170"/>
    </row>
    <row r="36" spans="1:22" x14ac:dyDescent="0.2">
      <c r="A36" s="82">
        <v>6790</v>
      </c>
      <c r="B36" s="83" t="s">
        <v>221</v>
      </c>
      <c r="C36" s="84">
        <v>136.6</v>
      </c>
      <c r="D36" s="84">
        <v>89.9</v>
      </c>
      <c r="E36" s="85">
        <v>140</v>
      </c>
      <c r="F36" s="85">
        <v>80</v>
      </c>
      <c r="G36" s="85">
        <f t="shared" si="23"/>
        <v>226.5</v>
      </c>
      <c r="H36" s="85">
        <f t="shared" si="24"/>
        <v>220</v>
      </c>
      <c r="I36" s="85"/>
      <c r="J36" s="85"/>
      <c r="K36" s="154">
        <v>130</v>
      </c>
      <c r="L36" s="154">
        <v>80</v>
      </c>
      <c r="M36" s="162">
        <f t="shared" si="25"/>
        <v>0</v>
      </c>
      <c r="N36" s="170">
        <f t="shared" si="26"/>
        <v>210</v>
      </c>
      <c r="O36" s="154"/>
      <c r="P36" s="154"/>
      <c r="Q36" s="162"/>
      <c r="R36" s="170"/>
      <c r="S36" s="154"/>
      <c r="T36" s="154"/>
      <c r="U36" s="162"/>
      <c r="V36" s="170"/>
    </row>
    <row r="37" spans="1:22" x14ac:dyDescent="0.2">
      <c r="A37" s="82">
        <v>6796</v>
      </c>
      <c r="B37" s="83" t="s">
        <v>222</v>
      </c>
      <c r="C37" s="84">
        <v>90.1</v>
      </c>
      <c r="D37" s="84">
        <v>90.1</v>
      </c>
      <c r="E37" s="85">
        <v>90</v>
      </c>
      <c r="F37" s="85">
        <v>90</v>
      </c>
      <c r="G37" s="85">
        <f t="shared" si="23"/>
        <v>180.2</v>
      </c>
      <c r="H37" s="85">
        <f t="shared" si="24"/>
        <v>180</v>
      </c>
      <c r="I37" s="85"/>
      <c r="J37" s="85"/>
      <c r="K37" s="154">
        <v>65</v>
      </c>
      <c r="L37" s="154">
        <v>65</v>
      </c>
      <c r="M37" s="162">
        <f t="shared" si="25"/>
        <v>0</v>
      </c>
      <c r="N37" s="170">
        <f t="shared" si="26"/>
        <v>130</v>
      </c>
      <c r="O37" s="154"/>
      <c r="P37" s="154"/>
      <c r="Q37" s="162"/>
      <c r="R37" s="170"/>
      <c r="S37" s="154"/>
      <c r="T37" s="154"/>
      <c r="U37" s="162"/>
      <c r="V37" s="170"/>
    </row>
    <row r="38" spans="1:22" x14ac:dyDescent="0.2">
      <c r="A38" s="82">
        <v>6800</v>
      </c>
      <c r="B38" s="83" t="s">
        <v>223</v>
      </c>
      <c r="C38" s="84">
        <v>0.9</v>
      </c>
      <c r="D38" s="85"/>
      <c r="E38" s="85">
        <v>1</v>
      </c>
      <c r="F38" s="85"/>
      <c r="G38" s="85">
        <f t="shared" si="23"/>
        <v>0.9</v>
      </c>
      <c r="H38" s="85">
        <f t="shared" si="24"/>
        <v>1</v>
      </c>
      <c r="I38" s="85"/>
      <c r="J38" s="85"/>
      <c r="K38" s="154"/>
      <c r="L38" s="154"/>
      <c r="M38" s="162">
        <f t="shared" si="25"/>
        <v>0</v>
      </c>
      <c r="N38" s="170">
        <f t="shared" si="26"/>
        <v>0</v>
      </c>
      <c r="O38" s="154"/>
      <c r="P38" s="154"/>
      <c r="Q38" s="162"/>
      <c r="R38" s="170"/>
      <c r="S38" s="154"/>
      <c r="T38" s="154"/>
      <c r="U38" s="162"/>
      <c r="V38" s="170"/>
    </row>
    <row r="39" spans="1:22" x14ac:dyDescent="0.2">
      <c r="A39" s="82">
        <v>6810</v>
      </c>
      <c r="B39" s="83" t="s">
        <v>224</v>
      </c>
      <c r="C39" s="84">
        <v>25.1</v>
      </c>
      <c r="D39" s="84">
        <v>25.1</v>
      </c>
      <c r="E39" s="85">
        <v>25</v>
      </c>
      <c r="F39" s="85">
        <v>25</v>
      </c>
      <c r="G39" s="85">
        <f t="shared" si="23"/>
        <v>50.2</v>
      </c>
      <c r="H39" s="85">
        <f t="shared" si="24"/>
        <v>50</v>
      </c>
      <c r="I39" s="85"/>
      <c r="J39" s="85"/>
      <c r="K39" s="154">
        <v>25</v>
      </c>
      <c r="L39" s="154">
        <v>25</v>
      </c>
      <c r="M39" s="162">
        <f t="shared" si="25"/>
        <v>0</v>
      </c>
      <c r="N39" s="170">
        <f t="shared" si="26"/>
        <v>50</v>
      </c>
      <c r="O39" s="154"/>
      <c r="P39" s="154"/>
      <c r="Q39" s="162"/>
      <c r="R39" s="170"/>
      <c r="S39" s="154"/>
      <c r="T39" s="154"/>
      <c r="U39" s="162"/>
      <c r="V39" s="170"/>
    </row>
    <row r="40" spans="1:22" x14ac:dyDescent="0.2">
      <c r="A40" s="82">
        <v>6860</v>
      </c>
      <c r="B40" s="83" t="s">
        <v>225</v>
      </c>
      <c r="C40" s="84">
        <v>19.3</v>
      </c>
      <c r="D40" s="84">
        <v>4.5</v>
      </c>
      <c r="E40" s="85">
        <v>20</v>
      </c>
      <c r="F40" s="85">
        <v>5</v>
      </c>
      <c r="G40" s="85">
        <f t="shared" si="23"/>
        <v>23.8</v>
      </c>
      <c r="H40" s="85">
        <f t="shared" si="24"/>
        <v>25</v>
      </c>
      <c r="I40" s="85"/>
      <c r="J40" s="85"/>
      <c r="K40" s="154">
        <v>20</v>
      </c>
      <c r="L40" s="154">
        <v>6</v>
      </c>
      <c r="M40" s="162">
        <f t="shared" si="25"/>
        <v>0</v>
      </c>
      <c r="N40" s="170">
        <f t="shared" si="26"/>
        <v>26</v>
      </c>
      <c r="O40" s="154"/>
      <c r="P40" s="154"/>
      <c r="Q40" s="162"/>
      <c r="R40" s="170"/>
      <c r="S40" s="154"/>
      <c r="T40" s="154"/>
      <c r="U40" s="162"/>
      <c r="V40" s="170"/>
    </row>
    <row r="41" spans="1:22" x14ac:dyDescent="0.2">
      <c r="A41" s="82">
        <v>6900</v>
      </c>
      <c r="B41" s="83" t="s">
        <v>226</v>
      </c>
      <c r="C41" s="85"/>
      <c r="D41" s="85"/>
      <c r="E41" s="85"/>
      <c r="F41" s="85"/>
      <c r="G41" s="85">
        <f t="shared" si="23"/>
        <v>0</v>
      </c>
      <c r="H41" s="85">
        <f t="shared" si="24"/>
        <v>0</v>
      </c>
      <c r="I41" s="85"/>
      <c r="J41" s="85"/>
      <c r="K41" s="154"/>
      <c r="L41" s="154"/>
      <c r="M41" s="162">
        <f t="shared" si="25"/>
        <v>0</v>
      </c>
      <c r="N41" s="170">
        <f t="shared" si="26"/>
        <v>0</v>
      </c>
      <c r="O41" s="154"/>
      <c r="P41" s="154"/>
      <c r="Q41" s="162"/>
      <c r="R41" s="170"/>
      <c r="S41" s="154"/>
      <c r="T41" s="154"/>
      <c r="U41" s="162"/>
      <c r="V41" s="170"/>
    </row>
    <row r="42" spans="1:22" x14ac:dyDescent="0.2">
      <c r="A42" s="82">
        <v>6940</v>
      </c>
      <c r="B42" s="83" t="s">
        <v>227</v>
      </c>
      <c r="C42" s="84">
        <v>1</v>
      </c>
      <c r="D42" s="85"/>
      <c r="E42" s="85">
        <v>1</v>
      </c>
      <c r="F42" s="85"/>
      <c r="G42" s="85">
        <f t="shared" si="23"/>
        <v>1</v>
      </c>
      <c r="H42" s="85">
        <f t="shared" si="24"/>
        <v>1</v>
      </c>
      <c r="I42" s="85"/>
      <c r="J42" s="85"/>
      <c r="K42" s="154"/>
      <c r="L42" s="154"/>
      <c r="M42" s="162">
        <f t="shared" si="25"/>
        <v>0</v>
      </c>
      <c r="N42" s="170">
        <f t="shared" si="26"/>
        <v>0</v>
      </c>
      <c r="O42" s="154"/>
      <c r="P42" s="154"/>
      <c r="Q42" s="162"/>
      <c r="R42" s="170"/>
      <c r="S42" s="154"/>
      <c r="T42" s="154"/>
      <c r="U42" s="162"/>
      <c r="V42" s="170"/>
    </row>
    <row r="43" spans="1:22" x14ac:dyDescent="0.2">
      <c r="A43" s="82">
        <v>7110</v>
      </c>
      <c r="B43" s="83" t="s">
        <v>228</v>
      </c>
      <c r="C43" s="84">
        <v>12.5</v>
      </c>
      <c r="D43" s="85"/>
      <c r="E43" s="85">
        <v>8</v>
      </c>
      <c r="F43" s="85"/>
      <c r="G43" s="85">
        <f t="shared" si="23"/>
        <v>12.5</v>
      </c>
      <c r="H43" s="85">
        <f t="shared" si="24"/>
        <v>8</v>
      </c>
      <c r="I43" s="85"/>
      <c r="J43" s="85"/>
      <c r="K43" s="154"/>
      <c r="L43" s="154"/>
      <c r="M43" s="162">
        <f t="shared" si="25"/>
        <v>0</v>
      </c>
      <c r="N43" s="170">
        <f t="shared" si="26"/>
        <v>0</v>
      </c>
      <c r="O43" s="154"/>
      <c r="P43" s="154"/>
      <c r="Q43" s="162"/>
      <c r="R43" s="170"/>
      <c r="S43" s="154"/>
      <c r="T43" s="154"/>
      <c r="U43" s="162"/>
      <c r="V43" s="170"/>
    </row>
    <row r="44" spans="1:22" x14ac:dyDescent="0.2">
      <c r="A44" s="82">
        <v>7140</v>
      </c>
      <c r="B44" s="83" t="s">
        <v>229</v>
      </c>
      <c r="C44" s="84">
        <v>27</v>
      </c>
      <c r="D44" s="85"/>
      <c r="E44" s="85">
        <v>25</v>
      </c>
      <c r="F44" s="85"/>
      <c r="G44" s="85">
        <f t="shared" si="23"/>
        <v>27</v>
      </c>
      <c r="H44" s="85">
        <f t="shared" si="24"/>
        <v>25</v>
      </c>
      <c r="I44" s="85"/>
      <c r="J44" s="85"/>
      <c r="K44" s="154">
        <v>30</v>
      </c>
      <c r="L44" s="154"/>
      <c r="M44" s="162">
        <f t="shared" si="25"/>
        <v>0</v>
      </c>
      <c r="N44" s="170">
        <f t="shared" si="26"/>
        <v>30</v>
      </c>
      <c r="O44" s="154"/>
      <c r="P44" s="154"/>
      <c r="Q44" s="162"/>
      <c r="R44" s="170"/>
      <c r="S44" s="154"/>
      <c r="T44" s="154"/>
      <c r="U44" s="162"/>
      <c r="V44" s="170"/>
    </row>
    <row r="45" spans="1:22" x14ac:dyDescent="0.2">
      <c r="A45" s="82">
        <v>7170</v>
      </c>
      <c r="B45" s="83" t="s">
        <v>230</v>
      </c>
      <c r="C45" s="84">
        <v>149.69999999999999</v>
      </c>
      <c r="D45" s="85"/>
      <c r="E45" s="85">
        <v>150</v>
      </c>
      <c r="F45" s="85"/>
      <c r="G45" s="85">
        <f t="shared" si="23"/>
        <v>149.69999999999999</v>
      </c>
      <c r="H45" s="85">
        <f t="shared" si="24"/>
        <v>150</v>
      </c>
      <c r="I45" s="85"/>
      <c r="J45" s="85"/>
      <c r="K45" s="154">
        <v>70</v>
      </c>
      <c r="L45" s="154"/>
      <c r="M45" s="162">
        <f t="shared" si="25"/>
        <v>0</v>
      </c>
      <c r="N45" s="170">
        <f t="shared" si="26"/>
        <v>70</v>
      </c>
      <c r="O45" s="154"/>
      <c r="P45" s="154"/>
      <c r="Q45" s="162"/>
      <c r="R45" s="170"/>
      <c r="S45" s="154"/>
      <c r="T45" s="154"/>
      <c r="U45" s="162"/>
      <c r="V45" s="170"/>
    </row>
    <row r="46" spans="1:22" x14ac:dyDescent="0.2">
      <c r="A46" s="82">
        <v>7210</v>
      </c>
      <c r="B46" s="83" t="s">
        <v>231</v>
      </c>
      <c r="C46" s="84">
        <v>6</v>
      </c>
      <c r="D46" s="85"/>
      <c r="E46" s="85">
        <v>8</v>
      </c>
      <c r="F46" s="85"/>
      <c r="G46" s="85">
        <f t="shared" si="23"/>
        <v>6</v>
      </c>
      <c r="H46" s="85">
        <f t="shared" si="24"/>
        <v>8</v>
      </c>
      <c r="I46" s="85"/>
      <c r="J46" s="85"/>
      <c r="K46" s="154">
        <v>14</v>
      </c>
      <c r="L46" s="154"/>
      <c r="M46" s="162">
        <f t="shared" si="25"/>
        <v>0</v>
      </c>
      <c r="N46" s="170">
        <f t="shared" si="26"/>
        <v>14</v>
      </c>
      <c r="O46" s="154"/>
      <c r="P46" s="154"/>
      <c r="Q46" s="162"/>
      <c r="R46" s="170"/>
      <c r="S46" s="154"/>
      <c r="T46" s="154"/>
      <c r="U46" s="162"/>
      <c r="V46" s="170"/>
    </row>
    <row r="47" spans="1:22" x14ac:dyDescent="0.2">
      <c r="A47" s="82">
        <v>7320</v>
      </c>
      <c r="B47" s="83" t="s">
        <v>232</v>
      </c>
      <c r="C47" s="84">
        <v>33.5</v>
      </c>
      <c r="D47" s="84">
        <v>24</v>
      </c>
      <c r="E47" s="85">
        <v>35</v>
      </c>
      <c r="F47" s="85">
        <v>25</v>
      </c>
      <c r="G47" s="85">
        <f t="shared" si="23"/>
        <v>57.5</v>
      </c>
      <c r="H47" s="85">
        <f t="shared" si="24"/>
        <v>60</v>
      </c>
      <c r="I47" s="85"/>
      <c r="J47" s="85"/>
      <c r="K47" s="154">
        <v>26</v>
      </c>
      <c r="L47" s="154">
        <v>24</v>
      </c>
      <c r="M47" s="162">
        <f t="shared" si="25"/>
        <v>0</v>
      </c>
      <c r="N47" s="170">
        <f t="shared" si="26"/>
        <v>50</v>
      </c>
      <c r="O47" s="154"/>
      <c r="P47" s="154"/>
      <c r="Q47" s="162"/>
      <c r="R47" s="170"/>
      <c r="S47" s="154"/>
      <c r="T47" s="154"/>
      <c r="U47" s="162"/>
      <c r="V47" s="170"/>
    </row>
    <row r="48" spans="1:22" x14ac:dyDescent="0.2">
      <c r="A48" s="82">
        <v>7420</v>
      </c>
      <c r="B48" s="83" t="s">
        <v>233</v>
      </c>
      <c r="C48" s="84">
        <v>3.1</v>
      </c>
      <c r="D48" s="84">
        <v>2.8</v>
      </c>
      <c r="E48" s="85">
        <v>3.5</v>
      </c>
      <c r="F48" s="85">
        <v>2.8</v>
      </c>
      <c r="G48" s="85">
        <f t="shared" si="23"/>
        <v>5.9</v>
      </c>
      <c r="H48" s="85">
        <f t="shared" si="24"/>
        <v>6.3</v>
      </c>
      <c r="I48" s="85"/>
      <c r="J48" s="85"/>
      <c r="K48" s="154">
        <v>68</v>
      </c>
      <c r="L48" s="154">
        <v>60</v>
      </c>
      <c r="M48" s="162">
        <f t="shared" si="25"/>
        <v>0</v>
      </c>
      <c r="N48" s="170">
        <f t="shared" si="26"/>
        <v>128</v>
      </c>
      <c r="O48" s="154"/>
      <c r="P48" s="154"/>
      <c r="Q48" s="162"/>
      <c r="R48" s="170"/>
      <c r="S48" s="154"/>
      <c r="T48" s="154"/>
      <c r="U48" s="162"/>
      <c r="V48" s="170"/>
    </row>
    <row r="49" spans="1:22" x14ac:dyDescent="0.2">
      <c r="A49" s="82">
        <v>7430</v>
      </c>
      <c r="B49" s="83" t="s">
        <v>234</v>
      </c>
      <c r="C49" s="84">
        <v>48.9</v>
      </c>
      <c r="D49" s="84">
        <v>37.4</v>
      </c>
      <c r="E49" s="85">
        <v>50</v>
      </c>
      <c r="F49" s="85">
        <v>39</v>
      </c>
      <c r="G49" s="85">
        <f t="shared" si="23"/>
        <v>86.3</v>
      </c>
      <c r="H49" s="85">
        <f t="shared" si="24"/>
        <v>89</v>
      </c>
      <c r="I49" s="85"/>
      <c r="J49" s="85"/>
      <c r="K49" s="154">
        <v>54</v>
      </c>
      <c r="L49" s="154">
        <v>53</v>
      </c>
      <c r="M49" s="162">
        <f t="shared" si="25"/>
        <v>0</v>
      </c>
      <c r="N49" s="170">
        <f t="shared" si="26"/>
        <v>107</v>
      </c>
      <c r="O49" s="154"/>
      <c r="P49" s="154"/>
      <c r="Q49" s="162"/>
      <c r="R49" s="170"/>
      <c r="S49" s="154"/>
      <c r="T49" s="154"/>
      <c r="U49" s="162"/>
      <c r="V49" s="170"/>
    </row>
    <row r="50" spans="1:22" x14ac:dyDescent="0.2">
      <c r="A50" s="82">
        <v>7440</v>
      </c>
      <c r="B50" s="83" t="s">
        <v>206</v>
      </c>
      <c r="C50" s="84">
        <v>197.5</v>
      </c>
      <c r="D50" s="85"/>
      <c r="E50" s="85">
        <v>200</v>
      </c>
      <c r="F50" s="85"/>
      <c r="G50" s="85">
        <f t="shared" si="23"/>
        <v>197.5</v>
      </c>
      <c r="H50" s="85">
        <f t="shared" si="24"/>
        <v>200</v>
      </c>
      <c r="I50" s="85"/>
      <c r="J50" s="85"/>
      <c r="K50" s="154">
        <v>200</v>
      </c>
      <c r="L50" s="154"/>
      <c r="M50" s="162">
        <f t="shared" si="25"/>
        <v>0</v>
      </c>
      <c r="N50" s="170">
        <f t="shared" si="26"/>
        <v>200</v>
      </c>
      <c r="O50" s="154"/>
      <c r="P50" s="154"/>
      <c r="Q50" s="162"/>
      <c r="R50" s="170"/>
      <c r="S50" s="154"/>
      <c r="T50" s="154"/>
      <c r="U50" s="162"/>
      <c r="V50" s="170"/>
    </row>
    <row r="51" spans="1:22" x14ac:dyDescent="0.2">
      <c r="A51" s="82">
        <v>7451</v>
      </c>
      <c r="B51" s="83" t="s">
        <v>235</v>
      </c>
      <c r="C51" s="84">
        <v>0.5</v>
      </c>
      <c r="D51" s="85"/>
      <c r="E51" s="85"/>
      <c r="F51" s="85"/>
      <c r="G51" s="85">
        <f t="shared" si="23"/>
        <v>0.5</v>
      </c>
      <c r="H51" s="85">
        <f t="shared" si="24"/>
        <v>0</v>
      </c>
      <c r="I51" s="85"/>
      <c r="J51" s="85"/>
      <c r="K51" s="154"/>
      <c r="L51" s="154"/>
      <c r="M51" s="162">
        <f t="shared" si="25"/>
        <v>0</v>
      </c>
      <c r="N51" s="170">
        <f t="shared" si="26"/>
        <v>0</v>
      </c>
      <c r="O51" s="154"/>
      <c r="P51" s="154"/>
      <c r="Q51" s="162"/>
      <c r="R51" s="170"/>
      <c r="S51" s="154"/>
      <c r="T51" s="154"/>
      <c r="U51" s="162"/>
      <c r="V51" s="170"/>
    </row>
    <row r="52" spans="1:22" x14ac:dyDescent="0.2">
      <c r="A52" s="82">
        <v>7610</v>
      </c>
      <c r="B52" s="83" t="s">
        <v>236</v>
      </c>
      <c r="C52" s="84">
        <v>16.100000000000001</v>
      </c>
      <c r="D52" s="85"/>
      <c r="E52" s="85">
        <v>10</v>
      </c>
      <c r="F52" s="85"/>
      <c r="G52" s="85">
        <f t="shared" ref="G52:G53" si="27">+C52+D52</f>
        <v>16.100000000000001</v>
      </c>
      <c r="H52" s="85">
        <f t="shared" ref="H52:H53" si="28">+E52+F52</f>
        <v>10</v>
      </c>
      <c r="I52" s="85"/>
      <c r="J52" s="85"/>
      <c r="K52" s="154">
        <v>10</v>
      </c>
      <c r="L52" s="154"/>
      <c r="M52" s="162">
        <f t="shared" si="25"/>
        <v>0</v>
      </c>
      <c r="N52" s="170">
        <f t="shared" si="26"/>
        <v>10</v>
      </c>
      <c r="O52" s="154"/>
      <c r="P52" s="154"/>
      <c r="Q52" s="162"/>
      <c r="R52" s="170"/>
      <c r="S52" s="154"/>
      <c r="T52" s="154"/>
      <c r="U52" s="162"/>
      <c r="V52" s="170"/>
    </row>
    <row r="53" spans="1:22" x14ac:dyDescent="0.2">
      <c r="A53" s="82">
        <v>7710</v>
      </c>
      <c r="B53" s="83" t="s">
        <v>237</v>
      </c>
      <c r="C53" s="84">
        <v>70.900000000000006</v>
      </c>
      <c r="D53" s="84">
        <v>70.900000000000006</v>
      </c>
      <c r="E53" s="85">
        <v>80</v>
      </c>
      <c r="F53" s="85">
        <v>80</v>
      </c>
      <c r="G53" s="85">
        <f t="shared" si="27"/>
        <v>141.80000000000001</v>
      </c>
      <c r="H53" s="85">
        <f t="shared" si="28"/>
        <v>160</v>
      </c>
      <c r="I53" s="85"/>
      <c r="J53" s="85"/>
      <c r="K53" s="154">
        <v>100</v>
      </c>
      <c r="L53" s="154">
        <v>100</v>
      </c>
      <c r="M53" s="162">
        <f t="shared" si="25"/>
        <v>0</v>
      </c>
      <c r="N53" s="170">
        <f t="shared" si="26"/>
        <v>200</v>
      </c>
      <c r="O53" s="154"/>
      <c r="P53" s="154"/>
      <c r="Q53" s="162"/>
      <c r="R53" s="170"/>
      <c r="S53" s="154"/>
      <c r="T53" s="154"/>
      <c r="U53" s="162"/>
      <c r="V53" s="170"/>
    </row>
    <row r="54" spans="1:22" s="90" customFormat="1" x14ac:dyDescent="0.2">
      <c r="A54" s="86">
        <v>7770</v>
      </c>
      <c r="B54" s="87" t="s">
        <v>238</v>
      </c>
      <c r="C54" s="88">
        <v>0.4</v>
      </c>
      <c r="D54" s="88">
        <v>0.1</v>
      </c>
      <c r="E54" s="89">
        <v>1</v>
      </c>
      <c r="F54" s="89"/>
      <c r="G54" s="89">
        <f t="shared" ref="G54" si="29">+C54+D54</f>
        <v>0.5</v>
      </c>
      <c r="H54" s="89">
        <f t="shared" ref="H54" si="30">+E54+F54</f>
        <v>1</v>
      </c>
      <c r="I54" s="89"/>
      <c r="J54" s="89"/>
      <c r="K54" s="154">
        <v>1</v>
      </c>
      <c r="L54" s="154"/>
      <c r="M54" s="162">
        <f t="shared" si="25"/>
        <v>0</v>
      </c>
      <c r="N54" s="170">
        <f t="shared" si="26"/>
        <v>1</v>
      </c>
      <c r="O54" s="154"/>
      <c r="P54" s="154"/>
      <c r="Q54" s="162"/>
      <c r="R54" s="170"/>
      <c r="S54" s="154"/>
      <c r="T54" s="154"/>
      <c r="U54" s="162"/>
      <c r="V54" s="170"/>
    </row>
    <row r="55" spans="1:22" ht="10.5" x14ac:dyDescent="0.25">
      <c r="A55" s="75"/>
      <c r="B55" s="91" t="s">
        <v>102</v>
      </c>
      <c r="C55" s="92">
        <f>SUM(C28:C54)</f>
        <v>1305.3</v>
      </c>
      <c r="D55" s="92">
        <f t="shared" ref="D55:L55" si="31">SUM(D28:D54)</f>
        <v>519.70000000000005</v>
      </c>
      <c r="E55" s="92">
        <f t="shared" si="31"/>
        <v>1459</v>
      </c>
      <c r="F55" s="92">
        <f t="shared" si="31"/>
        <v>515.79999999999995</v>
      </c>
      <c r="G55" s="92">
        <f t="shared" si="31"/>
        <v>1825</v>
      </c>
      <c r="H55" s="92">
        <f t="shared" si="31"/>
        <v>1974.8</v>
      </c>
      <c r="I55" s="92">
        <f t="shared" si="31"/>
        <v>0</v>
      </c>
      <c r="J55" s="92">
        <f t="shared" si="31"/>
        <v>0</v>
      </c>
      <c r="K55" s="155">
        <f t="shared" si="31"/>
        <v>1167</v>
      </c>
      <c r="L55" s="155">
        <f t="shared" si="31"/>
        <v>531</v>
      </c>
      <c r="M55" s="163">
        <f t="shared" ref="M55" si="32">SUM(M28:M54)</f>
        <v>0</v>
      </c>
      <c r="N55" s="171">
        <f>SUM(N28:N54)</f>
        <v>1698</v>
      </c>
      <c r="O55" s="155">
        <f t="shared" ref="O55:Q55" si="33">SUM(O28:O54)</f>
        <v>0</v>
      </c>
      <c r="P55" s="155">
        <f t="shared" si="33"/>
        <v>0</v>
      </c>
      <c r="Q55" s="163">
        <f t="shared" si="33"/>
        <v>0</v>
      </c>
      <c r="R55" s="171">
        <f>SUM(R28:R54)</f>
        <v>0</v>
      </c>
      <c r="S55" s="155">
        <f t="shared" ref="S55:U55" si="34">SUM(S28:S54)</f>
        <v>0</v>
      </c>
      <c r="T55" s="155">
        <f t="shared" si="34"/>
        <v>0</v>
      </c>
      <c r="U55" s="163">
        <f t="shared" si="34"/>
        <v>0</v>
      </c>
      <c r="V55" s="171">
        <f>SUM(V28:V54)</f>
        <v>0</v>
      </c>
    </row>
    <row r="56" spans="1:22" ht="10.5" x14ac:dyDescent="0.25">
      <c r="A56" s="82"/>
      <c r="B56" s="83" t="s">
        <v>210</v>
      </c>
      <c r="C56" s="85"/>
      <c r="D56" s="85"/>
      <c r="E56" s="92"/>
      <c r="F56" s="92"/>
      <c r="G56" s="92"/>
      <c r="H56" s="92"/>
      <c r="I56" s="85"/>
      <c r="J56" s="85"/>
      <c r="K56" s="154"/>
      <c r="L56" s="154"/>
      <c r="M56" s="162" t="s">
        <v>64</v>
      </c>
      <c r="N56" s="170" t="s">
        <v>64</v>
      </c>
      <c r="O56" s="154"/>
      <c r="P56" s="154"/>
      <c r="Q56" s="162" t="s">
        <v>64</v>
      </c>
      <c r="R56" s="170" t="s">
        <v>64</v>
      </c>
      <c r="S56" s="154"/>
      <c r="T56" s="154"/>
      <c r="U56" s="162" t="s">
        <v>64</v>
      </c>
      <c r="V56" s="170" t="s">
        <v>64</v>
      </c>
    </row>
    <row r="57" spans="1:22" s="74" customFormat="1" ht="10.5" x14ac:dyDescent="0.25">
      <c r="A57" s="75"/>
      <c r="B57" s="91" t="s">
        <v>239</v>
      </c>
      <c r="C57" s="94">
        <f t="shared" ref="C57:H57" si="35">+C19-C24-C26-C55</f>
        <v>228.19999999999982</v>
      </c>
      <c r="D57" s="94">
        <f t="shared" si="35"/>
        <v>424.59999999999991</v>
      </c>
      <c r="E57" s="94">
        <f t="shared" si="35"/>
        <v>136</v>
      </c>
      <c r="F57" s="94">
        <f t="shared" si="35"/>
        <v>394.20000000000005</v>
      </c>
      <c r="G57" s="94">
        <f t="shared" si="35"/>
        <v>652.79999999999927</v>
      </c>
      <c r="H57" s="94">
        <f t="shared" si="35"/>
        <v>530.20000000000005</v>
      </c>
      <c r="I57" s="94">
        <f t="shared" ref="I57:N57" si="36">+I19-I24-I26-I55</f>
        <v>0</v>
      </c>
      <c r="J57" s="94">
        <f t="shared" si="36"/>
        <v>0</v>
      </c>
      <c r="K57" s="156">
        <f t="shared" si="36"/>
        <v>28</v>
      </c>
      <c r="L57" s="156">
        <f t="shared" si="36"/>
        <v>429</v>
      </c>
      <c r="M57" s="164">
        <f t="shared" si="36"/>
        <v>0</v>
      </c>
      <c r="N57" s="172">
        <f t="shared" si="36"/>
        <v>457</v>
      </c>
      <c r="O57" s="156">
        <f t="shared" ref="O57:R57" si="37">+O19-O24-O26-O55</f>
        <v>0</v>
      </c>
      <c r="P57" s="156">
        <f t="shared" si="37"/>
        <v>0</v>
      </c>
      <c r="Q57" s="164">
        <f t="shared" si="37"/>
        <v>0</v>
      </c>
      <c r="R57" s="172">
        <f t="shared" si="37"/>
        <v>0</v>
      </c>
      <c r="S57" s="156">
        <f t="shared" ref="S57:V57" si="38">+S19-S24-S26-S55</f>
        <v>0</v>
      </c>
      <c r="T57" s="156">
        <f t="shared" si="38"/>
        <v>0</v>
      </c>
      <c r="U57" s="164">
        <f t="shared" si="38"/>
        <v>0</v>
      </c>
      <c r="V57" s="172">
        <f t="shared" si="38"/>
        <v>0</v>
      </c>
    </row>
    <row r="58" spans="1:22" ht="10.5" x14ac:dyDescent="0.25">
      <c r="A58" s="82"/>
      <c r="B58" s="83" t="s">
        <v>210</v>
      </c>
      <c r="C58" s="92"/>
      <c r="D58" s="92"/>
      <c r="E58" s="92"/>
      <c r="F58" s="92"/>
      <c r="G58" s="92"/>
      <c r="H58" s="92"/>
      <c r="I58" s="85"/>
      <c r="J58" s="85"/>
      <c r="K58" s="154"/>
      <c r="L58" s="154"/>
      <c r="M58" s="162" t="s">
        <v>64</v>
      </c>
      <c r="N58" s="170" t="s">
        <v>64</v>
      </c>
      <c r="O58" s="154"/>
      <c r="P58" s="154"/>
      <c r="Q58" s="162" t="s">
        <v>64</v>
      </c>
      <c r="R58" s="170" t="s">
        <v>64</v>
      </c>
      <c r="S58" s="154"/>
      <c r="T58" s="154"/>
      <c r="U58" s="162" t="s">
        <v>64</v>
      </c>
      <c r="V58" s="170" t="s">
        <v>64</v>
      </c>
    </row>
    <row r="59" spans="1:22" x14ac:dyDescent="0.2">
      <c r="A59" s="82">
        <v>8040</v>
      </c>
      <c r="B59" s="83" t="s">
        <v>240</v>
      </c>
      <c r="C59" s="84">
        <v>0.7</v>
      </c>
      <c r="D59" s="84">
        <v>0.6</v>
      </c>
      <c r="E59" s="85">
        <v>1</v>
      </c>
      <c r="F59" s="85"/>
      <c r="G59" s="85">
        <f t="shared" ref="G59:G60" si="39">+C59+D59</f>
        <v>1.2999999999999998</v>
      </c>
      <c r="H59" s="85">
        <f t="shared" ref="H59:H60" si="40">+E59+F59</f>
        <v>1</v>
      </c>
      <c r="I59" s="85"/>
      <c r="J59" s="85"/>
      <c r="K59" s="154"/>
      <c r="L59" s="154"/>
      <c r="M59" s="162">
        <f t="shared" ref="M59:M60" si="41">+I59+J59</f>
        <v>0</v>
      </c>
      <c r="N59" s="170">
        <f t="shared" ref="N59:N60" si="42">+J59+K59</f>
        <v>0</v>
      </c>
      <c r="O59" s="154"/>
      <c r="P59" s="154"/>
      <c r="Q59" s="162">
        <f t="shared" ref="Q59:Q60" si="43">+M59+N59</f>
        <v>0</v>
      </c>
      <c r="R59" s="170">
        <f t="shared" ref="R59:R60" si="44">+N59+O59</f>
        <v>0</v>
      </c>
      <c r="S59" s="154"/>
      <c r="T59" s="154"/>
      <c r="U59" s="162">
        <f t="shared" ref="U59:U60" si="45">+Q59+R59</f>
        <v>0</v>
      </c>
      <c r="V59" s="170">
        <f t="shared" ref="V59:V60" si="46">+R59+S59</f>
        <v>0</v>
      </c>
    </row>
    <row r="60" spans="1:22" s="98" customFormat="1" ht="10.5" x14ac:dyDescent="0.25">
      <c r="A60" s="86">
        <v>8170</v>
      </c>
      <c r="B60" s="87" t="s">
        <v>122</v>
      </c>
      <c r="C60" s="88">
        <v>2.8</v>
      </c>
      <c r="D60" s="88">
        <v>0.8</v>
      </c>
      <c r="E60" s="88">
        <v>1</v>
      </c>
      <c r="F60" s="97"/>
      <c r="G60" s="89">
        <f t="shared" si="39"/>
        <v>3.5999999999999996</v>
      </c>
      <c r="H60" s="89">
        <f t="shared" si="40"/>
        <v>1</v>
      </c>
      <c r="I60" s="89"/>
      <c r="J60" s="89"/>
      <c r="K60" s="154"/>
      <c r="L60" s="154"/>
      <c r="M60" s="162">
        <f t="shared" si="41"/>
        <v>0</v>
      </c>
      <c r="N60" s="170">
        <f t="shared" si="42"/>
        <v>0</v>
      </c>
      <c r="O60" s="154"/>
      <c r="P60" s="154"/>
      <c r="Q60" s="162">
        <f t="shared" si="43"/>
        <v>0</v>
      </c>
      <c r="R60" s="170">
        <f t="shared" si="44"/>
        <v>0</v>
      </c>
      <c r="S60" s="154"/>
      <c r="T60" s="154"/>
      <c r="U60" s="162">
        <f t="shared" si="45"/>
        <v>0</v>
      </c>
      <c r="V60" s="170">
        <f t="shared" si="46"/>
        <v>0</v>
      </c>
    </row>
    <row r="61" spans="1:22" s="74" customFormat="1" ht="10.5" x14ac:dyDescent="0.25">
      <c r="A61" s="99"/>
      <c r="B61" s="91" t="s">
        <v>249</v>
      </c>
      <c r="C61" s="92">
        <f>+C60-C59</f>
        <v>2.0999999999999996</v>
      </c>
      <c r="D61" s="92">
        <f t="shared" ref="D61:F61" si="47">+D60-D59</f>
        <v>0.20000000000000007</v>
      </c>
      <c r="E61" s="92">
        <f t="shared" si="47"/>
        <v>0</v>
      </c>
      <c r="F61" s="92">
        <f t="shared" si="47"/>
        <v>0</v>
      </c>
      <c r="G61" s="92">
        <f>+G60-G59</f>
        <v>2.2999999999999998</v>
      </c>
      <c r="H61" s="92">
        <f>+H60-H59</f>
        <v>0</v>
      </c>
      <c r="I61" s="92">
        <f t="shared" ref="I61:N61" si="48">+I60-I59</f>
        <v>0</v>
      </c>
      <c r="J61" s="92">
        <f t="shared" si="48"/>
        <v>0</v>
      </c>
      <c r="K61" s="155">
        <f t="shared" si="48"/>
        <v>0</v>
      </c>
      <c r="L61" s="155">
        <f t="shared" si="48"/>
        <v>0</v>
      </c>
      <c r="M61" s="163">
        <f t="shared" si="48"/>
        <v>0</v>
      </c>
      <c r="N61" s="171">
        <f t="shared" si="48"/>
        <v>0</v>
      </c>
      <c r="O61" s="155">
        <f t="shared" ref="O61:R61" si="49">+O60-O59</f>
        <v>0</v>
      </c>
      <c r="P61" s="155">
        <f t="shared" si="49"/>
        <v>0</v>
      </c>
      <c r="Q61" s="163">
        <f t="shared" si="49"/>
        <v>0</v>
      </c>
      <c r="R61" s="171">
        <f t="shared" si="49"/>
        <v>0</v>
      </c>
      <c r="S61" s="155">
        <f t="shared" ref="S61:V61" si="50">+S60-S59</f>
        <v>0</v>
      </c>
      <c r="T61" s="155">
        <f t="shared" si="50"/>
        <v>0</v>
      </c>
      <c r="U61" s="163">
        <f t="shared" si="50"/>
        <v>0</v>
      </c>
      <c r="V61" s="171">
        <f t="shared" si="50"/>
        <v>0</v>
      </c>
    </row>
    <row r="62" spans="1:22" s="74" customFormat="1" ht="10.5" x14ac:dyDescent="0.25">
      <c r="A62" s="82"/>
      <c r="B62" s="83" t="s">
        <v>210</v>
      </c>
      <c r="C62" s="85"/>
      <c r="D62" s="85"/>
      <c r="E62" s="85"/>
      <c r="F62" s="85"/>
      <c r="G62" s="85"/>
      <c r="H62" s="85"/>
      <c r="I62" s="85"/>
      <c r="J62" s="85"/>
      <c r="K62" s="154"/>
      <c r="L62" s="154"/>
      <c r="M62" s="162" t="s">
        <v>64</v>
      </c>
      <c r="N62" s="170" t="s">
        <v>64</v>
      </c>
      <c r="O62" s="154"/>
      <c r="P62" s="154"/>
      <c r="Q62" s="162" t="s">
        <v>64</v>
      </c>
      <c r="R62" s="170" t="s">
        <v>64</v>
      </c>
      <c r="S62" s="154"/>
      <c r="T62" s="154"/>
      <c r="U62" s="162" t="s">
        <v>64</v>
      </c>
      <c r="V62" s="170" t="s">
        <v>64</v>
      </c>
    </row>
    <row r="63" spans="1:22" s="74" customFormat="1" ht="10.5" x14ac:dyDescent="0.25">
      <c r="A63" s="79"/>
      <c r="B63" s="100" t="s">
        <v>250</v>
      </c>
      <c r="C63" s="97">
        <f t="shared" ref="C63:H63" si="51">+C57-C61</f>
        <v>226.09999999999982</v>
      </c>
      <c r="D63" s="97">
        <f t="shared" si="51"/>
        <v>424.39999999999992</v>
      </c>
      <c r="E63" s="97">
        <f t="shared" si="51"/>
        <v>136</v>
      </c>
      <c r="F63" s="97">
        <f t="shared" si="51"/>
        <v>394.20000000000005</v>
      </c>
      <c r="G63" s="97">
        <f t="shared" si="51"/>
        <v>650.49999999999932</v>
      </c>
      <c r="H63" s="97">
        <f t="shared" si="51"/>
        <v>530.20000000000005</v>
      </c>
      <c r="I63" s="97">
        <f t="shared" ref="I63:N63" si="52">+I57-I61</f>
        <v>0</v>
      </c>
      <c r="J63" s="97">
        <f t="shared" si="52"/>
        <v>0</v>
      </c>
      <c r="K63" s="155">
        <f t="shared" si="52"/>
        <v>28</v>
      </c>
      <c r="L63" s="155">
        <f t="shared" si="52"/>
        <v>429</v>
      </c>
      <c r="M63" s="163">
        <f t="shared" si="52"/>
        <v>0</v>
      </c>
      <c r="N63" s="171">
        <f t="shared" si="52"/>
        <v>457</v>
      </c>
      <c r="O63" s="155">
        <f t="shared" ref="O63:R63" si="53">+O57-O61</f>
        <v>0</v>
      </c>
      <c r="P63" s="155">
        <f t="shared" si="53"/>
        <v>0</v>
      </c>
      <c r="Q63" s="163">
        <f t="shared" si="53"/>
        <v>0</v>
      </c>
      <c r="R63" s="171">
        <f t="shared" si="53"/>
        <v>0</v>
      </c>
      <c r="S63" s="155">
        <f t="shared" ref="S63:V63" si="54">+S57-S61</f>
        <v>0</v>
      </c>
      <c r="T63" s="155">
        <f t="shared" si="54"/>
        <v>0</v>
      </c>
      <c r="U63" s="163">
        <f t="shared" si="54"/>
        <v>0</v>
      </c>
      <c r="V63" s="171">
        <f t="shared" si="54"/>
        <v>0</v>
      </c>
    </row>
    <row r="64" spans="1:22" x14ac:dyDescent="0.2">
      <c r="C64" s="102"/>
      <c r="D64" s="102"/>
      <c r="E64" s="102"/>
      <c r="F64" s="102"/>
      <c r="G64" s="102"/>
      <c r="H64" s="102"/>
      <c r="I64" s="102"/>
      <c r="J64" s="102"/>
      <c r="K64" s="158"/>
      <c r="L64" s="158"/>
      <c r="M64" s="166"/>
      <c r="N64" s="174"/>
      <c r="O64" s="158"/>
      <c r="P64" s="158"/>
      <c r="Q64" s="166"/>
      <c r="R64" s="174"/>
      <c r="S64" s="158"/>
      <c r="T64" s="158"/>
      <c r="U64" s="166"/>
      <c r="V64" s="174"/>
    </row>
    <row r="65" spans="1:22" x14ac:dyDescent="0.2">
      <c r="C65" s="102"/>
      <c r="D65" s="102"/>
      <c r="E65" s="102"/>
      <c r="F65" s="102"/>
      <c r="G65" s="102"/>
      <c r="H65" s="102"/>
      <c r="I65" s="102"/>
      <c r="J65" s="102"/>
      <c r="K65" s="158"/>
      <c r="L65" s="158"/>
      <c r="M65" s="166"/>
      <c r="N65" s="174"/>
      <c r="O65" s="158"/>
      <c r="P65" s="158"/>
      <c r="Q65" s="166"/>
      <c r="R65" s="174"/>
      <c r="S65" s="158"/>
      <c r="T65" s="158"/>
      <c r="U65" s="166"/>
      <c r="V65" s="174"/>
    </row>
    <row r="66" spans="1:22" ht="10.5" x14ac:dyDescent="0.25">
      <c r="A66" s="82"/>
      <c r="B66" s="76"/>
      <c r="C66" s="84"/>
      <c r="D66" s="84"/>
      <c r="E66" s="92"/>
      <c r="F66" s="92"/>
      <c r="G66" s="92"/>
      <c r="H66" s="92"/>
      <c r="I66" s="92"/>
      <c r="J66" s="92"/>
      <c r="K66" s="155"/>
      <c r="L66" s="155"/>
      <c r="M66" s="163"/>
      <c r="N66" s="171"/>
      <c r="O66" s="155"/>
      <c r="P66" s="155"/>
      <c r="Q66" s="163"/>
      <c r="R66" s="171"/>
      <c r="S66" s="155"/>
      <c r="T66" s="155"/>
      <c r="U66" s="163"/>
      <c r="V66" s="171"/>
    </row>
    <row r="67" spans="1:22" x14ac:dyDescent="0.2">
      <c r="A67" s="103">
        <v>8170</v>
      </c>
      <c r="B67" s="90" t="s">
        <v>105</v>
      </c>
      <c r="C67" s="104"/>
      <c r="D67" s="104"/>
      <c r="E67" s="104"/>
      <c r="F67" s="104"/>
      <c r="G67" s="104"/>
      <c r="H67" s="104"/>
      <c r="I67" s="104"/>
      <c r="J67" s="104"/>
      <c r="K67" s="158"/>
      <c r="L67" s="158"/>
      <c r="M67" s="166"/>
      <c r="N67" s="174"/>
      <c r="O67" s="158"/>
      <c r="P67" s="158"/>
      <c r="Q67" s="166"/>
      <c r="R67" s="174"/>
      <c r="S67" s="158"/>
      <c r="T67" s="158"/>
      <c r="U67" s="166"/>
      <c r="V67" s="174"/>
    </row>
    <row r="68" spans="1:22" s="74" customFormat="1" ht="10.5" x14ac:dyDescent="0.25">
      <c r="A68" s="73"/>
      <c r="B68" s="74" t="s">
        <v>110</v>
      </c>
      <c r="C68" s="105">
        <f>+C66+C67-C65</f>
        <v>0</v>
      </c>
      <c r="D68" s="105"/>
      <c r="E68" s="105">
        <f>+E66+E67-E65</f>
        <v>0</v>
      </c>
      <c r="F68" s="105"/>
      <c r="G68" s="105">
        <f>+G66+G67-G65</f>
        <v>0</v>
      </c>
      <c r="H68" s="105"/>
      <c r="I68" s="105">
        <f>+I66+I67-I65</f>
        <v>0</v>
      </c>
      <c r="J68" s="105"/>
      <c r="K68" s="159">
        <f>+K66+K67-K65</f>
        <v>0</v>
      </c>
      <c r="L68" s="159"/>
      <c r="M68" s="167">
        <f>+M66+M67-M65</f>
        <v>0</v>
      </c>
      <c r="N68" s="175"/>
      <c r="O68" s="159">
        <f>+O66+O67-O65</f>
        <v>0</v>
      </c>
      <c r="P68" s="159"/>
      <c r="Q68" s="167">
        <f>+Q66+Q67-Q65</f>
        <v>0</v>
      </c>
      <c r="R68" s="175"/>
      <c r="S68" s="159">
        <f>+S66+S67-S65</f>
        <v>0</v>
      </c>
      <c r="T68" s="159"/>
      <c r="U68" s="167">
        <f>+U66+U67-U65</f>
        <v>0</v>
      </c>
      <c r="V68" s="175"/>
    </row>
    <row r="69" spans="1:22" x14ac:dyDescent="0.2">
      <c r="C69" s="102"/>
      <c r="D69" s="102"/>
      <c r="E69" s="102"/>
      <c r="F69" s="102"/>
      <c r="G69" s="102"/>
      <c r="H69" s="102"/>
      <c r="I69" s="102"/>
      <c r="J69" s="102"/>
      <c r="K69" s="158"/>
      <c r="L69" s="158"/>
      <c r="M69" s="166"/>
      <c r="N69" s="174"/>
      <c r="O69" s="158"/>
      <c r="P69" s="158"/>
      <c r="Q69" s="166"/>
      <c r="R69" s="174"/>
      <c r="S69" s="158"/>
      <c r="T69" s="158"/>
      <c r="U69" s="166"/>
      <c r="V69" s="174"/>
    </row>
    <row r="70" spans="1:22" ht="11" thickBot="1" x14ac:dyDescent="0.3">
      <c r="A70" s="103"/>
      <c r="B70" s="98" t="s">
        <v>22</v>
      </c>
      <c r="C70" s="106">
        <f>+C63-C68</f>
        <v>226.09999999999982</v>
      </c>
      <c r="D70" s="106"/>
      <c r="E70" s="106">
        <f>+E63-E68</f>
        <v>136</v>
      </c>
      <c r="F70" s="106"/>
      <c r="G70" s="106">
        <f>+G63-G68</f>
        <v>650.49999999999932</v>
      </c>
      <c r="H70" s="106"/>
      <c r="I70" s="106">
        <f>+I63-I68</f>
        <v>0</v>
      </c>
      <c r="J70" s="106"/>
      <c r="K70" s="159">
        <f>+K63-K68</f>
        <v>28</v>
      </c>
      <c r="L70" s="159"/>
      <c r="M70" s="167">
        <f>+M63-M68</f>
        <v>0</v>
      </c>
      <c r="N70" s="176"/>
      <c r="O70" s="159">
        <f>+O63-O68</f>
        <v>0</v>
      </c>
      <c r="P70" s="159"/>
      <c r="Q70" s="167">
        <f>+Q63-Q68</f>
        <v>0</v>
      </c>
      <c r="R70" s="176"/>
      <c r="S70" s="159">
        <f>+S63-S68</f>
        <v>0</v>
      </c>
      <c r="T70" s="159"/>
      <c r="U70" s="167">
        <f>+U63-U68</f>
        <v>0</v>
      </c>
      <c r="V70" s="176"/>
    </row>
    <row r="71" spans="1:22" x14ac:dyDescent="0.2"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</row>
    <row r="72" spans="1:22" x14ac:dyDescent="0.2"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</row>
    <row r="73" spans="1:22" ht="10.5" x14ac:dyDescent="0.25">
      <c r="B73" s="74" t="s">
        <v>54</v>
      </c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</row>
    <row r="74" spans="1:22" x14ac:dyDescent="0.2"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</row>
    <row r="75" spans="1:22" x14ac:dyDescent="0.2">
      <c r="B75" s="81" t="s">
        <v>64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</row>
    <row r="76" spans="1:22" x14ac:dyDescent="0.2"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</row>
    <row r="77" spans="1:22" x14ac:dyDescent="0.2"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</row>
    <row r="78" spans="1:22" x14ac:dyDescent="0.2"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</row>
    <row r="79" spans="1:22" x14ac:dyDescent="0.2"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</row>
    <row r="80" spans="1:22" x14ac:dyDescent="0.2"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</row>
    <row r="81" spans="1:22" x14ac:dyDescent="0.2"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</row>
    <row r="82" spans="1:22" x14ac:dyDescent="0.2"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</row>
    <row r="83" spans="1:22" x14ac:dyDescent="0.2"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</row>
    <row r="84" spans="1:22" x14ac:dyDescent="0.2"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</row>
    <row r="85" spans="1:22" x14ac:dyDescent="0.2"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</row>
    <row r="86" spans="1:22" x14ac:dyDescent="0.2"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</row>
    <row r="87" spans="1:22" x14ac:dyDescent="0.2"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</row>
    <row r="88" spans="1:22" x14ac:dyDescent="0.2"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</row>
    <row r="89" spans="1:22" x14ac:dyDescent="0.2"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</row>
    <row r="90" spans="1:22" x14ac:dyDescent="0.2"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</row>
    <row r="91" spans="1:22" x14ac:dyDescent="0.2"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</row>
    <row r="92" spans="1:22" x14ac:dyDescent="0.2"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</row>
    <row r="93" spans="1:22" x14ac:dyDescent="0.2">
      <c r="A93" s="81"/>
      <c r="B93" s="81" t="s">
        <v>64</v>
      </c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</row>
    <row r="94" spans="1:22" x14ac:dyDescent="0.2">
      <c r="A94" s="81"/>
      <c r="B94" s="81" t="s">
        <v>64</v>
      </c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</row>
    <row r="95" spans="1:22" x14ac:dyDescent="0.2">
      <c r="A95" s="81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</row>
    <row r="96" spans="1:22" x14ac:dyDescent="0.2"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</row>
    <row r="97" spans="3:22" x14ac:dyDescent="0.2"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</row>
    <row r="98" spans="3:22" x14ac:dyDescent="0.2"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3"/>
  <sheetViews>
    <sheetView zoomScale="170" zoomScaleNormal="170" zoomScalePageLayoutView="170" workbookViewId="0">
      <selection activeCell="H37" sqref="H37:I39"/>
    </sheetView>
  </sheetViews>
  <sheetFormatPr baseColWidth="10" defaultColWidth="10.81640625" defaultRowHeight="14.5" x14ac:dyDescent="0.35"/>
  <cols>
    <col min="1" max="1" width="6.81640625" style="19" customWidth="1"/>
    <col min="2" max="2" width="27.36328125" style="9" customWidth="1"/>
    <col min="3" max="9" width="9.7265625" style="9" customWidth="1"/>
    <col min="10" max="11" width="11.36328125" customWidth="1"/>
    <col min="12" max="16384" width="10.81640625" style="9"/>
  </cols>
  <sheetData>
    <row r="1" spans="1:11" s="33" customFormat="1" ht="15.5" x14ac:dyDescent="0.35">
      <c r="A1" s="35" t="s">
        <v>4</v>
      </c>
    </row>
    <row r="2" spans="1:11" s="33" customFormat="1" ht="15.5" x14ac:dyDescent="0.35">
      <c r="A2" s="35" t="s">
        <v>52</v>
      </c>
      <c r="C2" s="33" t="s">
        <v>5</v>
      </c>
    </row>
    <row r="3" spans="1:11" s="2" customFormat="1" ht="11.5" x14ac:dyDescent="0.25">
      <c r="A3" s="21"/>
    </row>
    <row r="4" spans="1:11" s="2" customFormat="1" ht="11.5" x14ac:dyDescent="0.25">
      <c r="A4" s="27" t="s">
        <v>77</v>
      </c>
      <c r="B4" s="2" t="s">
        <v>6</v>
      </c>
      <c r="C4" s="4" t="s">
        <v>1</v>
      </c>
      <c r="D4" s="4" t="s">
        <v>3</v>
      </c>
      <c r="E4" s="4" t="s">
        <v>1</v>
      </c>
      <c r="F4" s="4" t="s">
        <v>2</v>
      </c>
      <c r="G4" s="4" t="s">
        <v>1</v>
      </c>
      <c r="H4" s="4" t="s">
        <v>3</v>
      </c>
      <c r="I4" s="4" t="s">
        <v>1</v>
      </c>
    </row>
    <row r="5" spans="1:11" s="2" customFormat="1" ht="11.5" x14ac:dyDescent="0.25">
      <c r="A5" s="7" t="s">
        <v>78</v>
      </c>
      <c r="B5" s="6" t="s">
        <v>0</v>
      </c>
      <c r="C5" s="7">
        <v>2014</v>
      </c>
      <c r="D5" s="7">
        <v>2014</v>
      </c>
      <c r="E5" s="7">
        <v>2015</v>
      </c>
      <c r="F5" s="7">
        <v>2015</v>
      </c>
      <c r="G5" s="7">
        <v>2016</v>
      </c>
      <c r="H5" s="7">
        <v>2016</v>
      </c>
      <c r="I5" s="7">
        <v>2017</v>
      </c>
    </row>
    <row r="6" spans="1:11" ht="11.5" x14ac:dyDescent="0.25">
      <c r="A6" s="19">
        <v>3100</v>
      </c>
      <c r="B6" s="9" t="s">
        <v>7</v>
      </c>
      <c r="C6" s="10">
        <v>2</v>
      </c>
      <c r="D6" s="10">
        <v>1.2</v>
      </c>
      <c r="E6" s="10">
        <v>1</v>
      </c>
      <c r="F6" s="10">
        <v>2.6</v>
      </c>
      <c r="G6" s="10">
        <v>5</v>
      </c>
      <c r="H6" s="10"/>
      <c r="I6" s="10"/>
      <c r="J6" s="9"/>
      <c r="K6" s="9"/>
    </row>
    <row r="7" spans="1:11" ht="11.5" x14ac:dyDescent="0.25">
      <c r="A7" s="19">
        <v>3110</v>
      </c>
      <c r="B7" s="9" t="s">
        <v>84</v>
      </c>
      <c r="C7" s="10">
        <v>10</v>
      </c>
      <c r="D7" s="10">
        <v>6.5</v>
      </c>
      <c r="E7" s="10">
        <v>3</v>
      </c>
      <c r="F7" s="10">
        <v>3.8</v>
      </c>
      <c r="G7" s="10"/>
      <c r="H7" s="10"/>
      <c r="I7" s="10"/>
      <c r="J7" s="9"/>
      <c r="K7" s="9"/>
    </row>
    <row r="8" spans="1:11" ht="11.5" x14ac:dyDescent="0.25">
      <c r="A8" s="19">
        <v>3120</v>
      </c>
      <c r="B8" s="9" t="s">
        <v>80</v>
      </c>
      <c r="C8" s="10">
        <v>4</v>
      </c>
      <c r="D8" s="10">
        <v>20</v>
      </c>
      <c r="E8" s="10"/>
      <c r="F8" s="10"/>
      <c r="G8" s="10"/>
      <c r="H8" s="10"/>
      <c r="I8" s="10"/>
      <c r="J8" s="9"/>
      <c r="K8" s="9"/>
    </row>
    <row r="9" spans="1:11" ht="11.5" x14ac:dyDescent="0.25">
      <c r="A9" s="19">
        <v>3460</v>
      </c>
      <c r="B9" s="9" t="s">
        <v>85</v>
      </c>
      <c r="C9" s="10"/>
      <c r="D9" s="10"/>
      <c r="E9" s="10"/>
      <c r="F9" s="10"/>
      <c r="G9" s="10"/>
      <c r="H9" s="10"/>
      <c r="I9" s="10"/>
      <c r="J9" s="9"/>
      <c r="K9" s="9"/>
    </row>
    <row r="10" spans="1:11" ht="11.5" x14ac:dyDescent="0.25">
      <c r="A10" s="19">
        <v>3600</v>
      </c>
      <c r="B10" s="9" t="s">
        <v>9</v>
      </c>
      <c r="C10" s="10"/>
      <c r="D10" s="10"/>
      <c r="E10" s="10"/>
      <c r="F10" s="10">
        <v>2.2000000000000002</v>
      </c>
      <c r="G10" s="10">
        <v>1</v>
      </c>
      <c r="H10" s="10"/>
      <c r="I10" s="10"/>
      <c r="J10" s="9"/>
      <c r="K10" s="9"/>
    </row>
    <row r="11" spans="1:11" ht="11.5" x14ac:dyDescent="0.25">
      <c r="A11" s="19">
        <v>3825</v>
      </c>
      <c r="B11" s="9" t="s">
        <v>86</v>
      </c>
      <c r="C11" s="10">
        <v>5</v>
      </c>
      <c r="D11" s="10">
        <v>12.2</v>
      </c>
      <c r="E11" s="10">
        <v>6</v>
      </c>
      <c r="F11" s="10">
        <v>1.7</v>
      </c>
      <c r="G11" s="10">
        <v>80</v>
      </c>
      <c r="H11" s="10"/>
      <c r="I11" s="10"/>
      <c r="J11" s="9"/>
      <c r="K11" s="9"/>
    </row>
    <row r="12" spans="1:11" ht="11.5" x14ac:dyDescent="0.25">
      <c r="A12" s="20">
        <v>3999</v>
      </c>
      <c r="B12" s="15" t="s">
        <v>39</v>
      </c>
      <c r="C12" s="16">
        <v>25</v>
      </c>
      <c r="D12" s="16">
        <v>16.3</v>
      </c>
      <c r="E12" s="16">
        <v>3</v>
      </c>
      <c r="F12" s="16"/>
      <c r="G12" s="16"/>
      <c r="H12" s="16"/>
      <c r="I12" s="16"/>
      <c r="J12" s="9"/>
      <c r="K12" s="9"/>
    </row>
    <row r="13" spans="1:11" s="2" customFormat="1" ht="11.5" x14ac:dyDescent="0.25">
      <c r="A13" s="21"/>
      <c r="B13" s="2" t="s">
        <v>11</v>
      </c>
      <c r="C13" s="18">
        <f t="shared" ref="C13:I13" si="0">SUM(C6:C12)</f>
        <v>46</v>
      </c>
      <c r="D13" s="18">
        <f t="shared" si="0"/>
        <v>56.2</v>
      </c>
      <c r="E13" s="18">
        <f t="shared" si="0"/>
        <v>13</v>
      </c>
      <c r="F13" s="18">
        <f t="shared" si="0"/>
        <v>10.3</v>
      </c>
      <c r="G13" s="18">
        <f t="shared" si="0"/>
        <v>86</v>
      </c>
      <c r="H13" s="18">
        <f t="shared" si="0"/>
        <v>0</v>
      </c>
      <c r="I13" s="18">
        <f t="shared" si="0"/>
        <v>0</v>
      </c>
    </row>
    <row r="14" spans="1:11" ht="11.5" x14ac:dyDescent="0.25">
      <c r="C14" s="10"/>
      <c r="D14" s="10"/>
      <c r="E14" s="10"/>
      <c r="F14" s="10"/>
      <c r="G14" s="10"/>
      <c r="H14" s="10"/>
      <c r="I14" s="10"/>
      <c r="J14" s="9"/>
      <c r="K14" s="9"/>
    </row>
    <row r="15" spans="1:11" s="2" customFormat="1" ht="11.5" x14ac:dyDescent="0.25">
      <c r="A15" s="21">
        <v>4100</v>
      </c>
      <c r="B15" s="2" t="s">
        <v>40</v>
      </c>
      <c r="C15" s="18">
        <v>11</v>
      </c>
      <c r="D15" s="18">
        <f>1.6+28.6</f>
        <v>30.200000000000003</v>
      </c>
      <c r="E15" s="18">
        <v>1</v>
      </c>
      <c r="F15" s="18">
        <v>1.3</v>
      </c>
      <c r="G15" s="18">
        <v>4</v>
      </c>
      <c r="H15" s="18"/>
      <c r="I15" s="18"/>
    </row>
    <row r="16" spans="1:11" ht="11.5" x14ac:dyDescent="0.25">
      <c r="C16" s="10"/>
      <c r="D16" s="10"/>
      <c r="E16" s="10"/>
      <c r="F16" s="10"/>
      <c r="G16" s="10"/>
      <c r="H16" s="10"/>
      <c r="I16" s="10"/>
      <c r="J16" s="9"/>
      <c r="K16" s="9"/>
    </row>
    <row r="17" spans="1:11" s="2" customFormat="1" ht="11.5" x14ac:dyDescent="0.25">
      <c r="A17" s="27" t="s">
        <v>91</v>
      </c>
      <c r="B17" s="2" t="s">
        <v>41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</row>
    <row r="18" spans="1:11" ht="11.5" x14ac:dyDescent="0.25">
      <c r="A18" s="26"/>
      <c r="C18" s="10"/>
      <c r="D18" s="10"/>
      <c r="E18" s="10"/>
      <c r="F18" s="10"/>
      <c r="G18" s="10"/>
      <c r="H18" s="10"/>
      <c r="I18" s="10"/>
      <c r="J18" s="9"/>
      <c r="K18" s="9"/>
    </row>
    <row r="19" spans="1:11" ht="11.5" x14ac:dyDescent="0.25">
      <c r="A19" s="26" t="s">
        <v>92</v>
      </c>
      <c r="B19" s="9" t="s">
        <v>12</v>
      </c>
      <c r="C19" s="10">
        <v>20</v>
      </c>
      <c r="D19" s="10">
        <v>20</v>
      </c>
      <c r="E19" s="10">
        <v>20</v>
      </c>
      <c r="F19" s="10">
        <v>7.5</v>
      </c>
      <c r="G19" s="10"/>
      <c r="H19" s="10"/>
      <c r="I19" s="10"/>
      <c r="J19" s="9"/>
      <c r="K19" s="9"/>
    </row>
    <row r="20" spans="1:11" ht="11.5" x14ac:dyDescent="0.25">
      <c r="A20" s="19">
        <v>6540</v>
      </c>
      <c r="B20" s="9" t="s">
        <v>14</v>
      </c>
      <c r="C20" s="10">
        <v>3</v>
      </c>
      <c r="D20" s="10">
        <v>12.8</v>
      </c>
      <c r="E20" s="10">
        <v>3</v>
      </c>
      <c r="F20" s="10">
        <v>0</v>
      </c>
      <c r="G20" s="10">
        <v>2</v>
      </c>
      <c r="H20" s="10"/>
      <c r="I20" s="10"/>
      <c r="J20" s="9"/>
      <c r="K20" s="9"/>
    </row>
    <row r="21" spans="1:11" ht="11.5" x14ac:dyDescent="0.25">
      <c r="A21" s="19">
        <v>6590</v>
      </c>
      <c r="B21" s="9" t="s">
        <v>13</v>
      </c>
      <c r="C21" s="10">
        <v>2</v>
      </c>
      <c r="D21" s="10">
        <v>2.4</v>
      </c>
      <c r="E21" s="10">
        <v>2</v>
      </c>
      <c r="F21" s="10">
        <v>1.7</v>
      </c>
      <c r="G21" s="10">
        <v>2</v>
      </c>
      <c r="H21" s="10"/>
      <c r="I21" s="10"/>
      <c r="J21" s="9"/>
      <c r="K21" s="9"/>
    </row>
    <row r="22" spans="1:11" ht="11.5" x14ac:dyDescent="0.25">
      <c r="A22" s="19">
        <v>6800</v>
      </c>
      <c r="B22" s="9" t="s">
        <v>46</v>
      </c>
      <c r="C22" s="10">
        <v>1</v>
      </c>
      <c r="D22" s="10">
        <v>0.9</v>
      </c>
      <c r="E22" s="10">
        <v>1</v>
      </c>
      <c r="F22" s="10">
        <v>0.5</v>
      </c>
      <c r="G22" s="10">
        <v>2</v>
      </c>
      <c r="H22" s="10"/>
      <c r="I22" s="10"/>
      <c r="J22" s="9"/>
      <c r="K22" s="9"/>
    </row>
    <row r="23" spans="1:11" ht="11.5" x14ac:dyDescent="0.25">
      <c r="A23" s="19">
        <v>6860</v>
      </c>
      <c r="B23" s="9" t="s">
        <v>15</v>
      </c>
      <c r="C23" s="10">
        <v>1</v>
      </c>
      <c r="D23" s="10">
        <v>0.8</v>
      </c>
      <c r="E23" s="10">
        <v>1</v>
      </c>
      <c r="F23" s="10">
        <v>2</v>
      </c>
      <c r="G23" s="10">
        <v>3</v>
      </c>
      <c r="H23" s="10"/>
      <c r="I23" s="10"/>
      <c r="J23" s="9"/>
      <c r="K23" s="9"/>
    </row>
    <row r="24" spans="1:11" ht="11.5" x14ac:dyDescent="0.25">
      <c r="A24" s="19">
        <v>6940</v>
      </c>
      <c r="B24" s="9" t="s">
        <v>16</v>
      </c>
      <c r="C24" s="10"/>
      <c r="D24" s="10">
        <v>0.25</v>
      </c>
      <c r="E24" s="10"/>
      <c r="F24" s="10"/>
      <c r="G24" s="10"/>
      <c r="H24" s="10"/>
      <c r="I24" s="10"/>
      <c r="J24" s="9"/>
      <c r="K24" s="9"/>
    </row>
    <row r="25" spans="1:11" ht="11.5" x14ac:dyDescent="0.25">
      <c r="A25" s="26">
        <v>7146</v>
      </c>
      <c r="B25" s="9" t="s">
        <v>133</v>
      </c>
      <c r="C25" s="10">
        <v>1</v>
      </c>
      <c r="D25" s="10">
        <v>0.3</v>
      </c>
      <c r="E25" s="10"/>
      <c r="F25" s="10"/>
      <c r="G25" s="10"/>
      <c r="H25" s="10"/>
      <c r="I25" s="10"/>
      <c r="J25" s="9"/>
      <c r="K25" s="9"/>
    </row>
    <row r="26" spans="1:11" ht="11.5" x14ac:dyDescent="0.25">
      <c r="A26" s="19">
        <v>7320</v>
      </c>
      <c r="B26" s="9" t="s">
        <v>18</v>
      </c>
      <c r="C26" s="10">
        <v>6</v>
      </c>
      <c r="D26" s="10">
        <v>5.8</v>
      </c>
      <c r="E26" s="10">
        <v>6</v>
      </c>
      <c r="F26" s="10">
        <v>3</v>
      </c>
      <c r="G26" s="10">
        <v>6</v>
      </c>
      <c r="H26" s="10"/>
      <c r="I26" s="10"/>
      <c r="J26" s="9"/>
      <c r="K26" s="9"/>
    </row>
    <row r="27" spans="1:11" ht="11.5" x14ac:dyDescent="0.25">
      <c r="A27" s="19">
        <v>7410</v>
      </c>
      <c r="B27" s="9" t="s">
        <v>19</v>
      </c>
      <c r="C27" s="10">
        <v>3.75</v>
      </c>
      <c r="D27" s="10">
        <v>3.75</v>
      </c>
      <c r="E27" s="10">
        <v>3.75</v>
      </c>
      <c r="F27" s="10">
        <f>+G27</f>
        <v>5.25</v>
      </c>
      <c r="G27" s="10">
        <v>5.25</v>
      </c>
      <c r="H27" s="10"/>
      <c r="I27" s="10"/>
      <c r="J27" s="9"/>
      <c r="K27" s="9"/>
    </row>
    <row r="28" spans="1:11" ht="11.5" x14ac:dyDescent="0.25">
      <c r="A28" s="19">
        <v>7430</v>
      </c>
      <c r="B28" s="9" t="s">
        <v>60</v>
      </c>
      <c r="C28" s="10">
        <v>3</v>
      </c>
      <c r="D28" s="10">
        <v>6.1</v>
      </c>
      <c r="E28" s="10">
        <v>3</v>
      </c>
      <c r="F28" s="10">
        <v>3.3</v>
      </c>
      <c r="G28" s="10">
        <v>10</v>
      </c>
      <c r="H28" s="10"/>
      <c r="I28" s="10"/>
      <c r="J28" s="9"/>
      <c r="K28" s="9"/>
    </row>
    <row r="29" spans="1:11" ht="11.5" x14ac:dyDescent="0.25">
      <c r="A29" s="19">
        <v>7440</v>
      </c>
      <c r="B29" s="9" t="s">
        <v>10</v>
      </c>
      <c r="C29" s="10">
        <v>12</v>
      </c>
      <c r="D29" s="10">
        <v>17.399999999999999</v>
      </c>
      <c r="E29" s="10">
        <v>15</v>
      </c>
      <c r="F29" s="10">
        <v>16.399999999999999</v>
      </c>
      <c r="G29" s="10">
        <v>15</v>
      </c>
      <c r="H29" s="10"/>
      <c r="I29" s="10"/>
      <c r="J29" s="9"/>
      <c r="K29" s="9"/>
    </row>
    <row r="30" spans="1:11" ht="11.5" x14ac:dyDescent="0.25">
      <c r="A30" s="20">
        <v>7770</v>
      </c>
      <c r="B30" s="15" t="s">
        <v>20</v>
      </c>
      <c r="C30" s="16">
        <v>0.3</v>
      </c>
      <c r="D30" s="16">
        <v>0.2</v>
      </c>
      <c r="E30" s="16">
        <v>0.2</v>
      </c>
      <c r="F30" s="16">
        <v>0.2</v>
      </c>
      <c r="G30" s="16">
        <v>0.25</v>
      </c>
      <c r="H30" s="16"/>
      <c r="I30" s="16"/>
      <c r="J30" s="9"/>
      <c r="K30" s="9"/>
    </row>
    <row r="31" spans="1:11" s="2" customFormat="1" ht="11.5" x14ac:dyDescent="0.25">
      <c r="A31" s="21"/>
      <c r="B31" s="2" t="s">
        <v>102</v>
      </c>
      <c r="C31" s="18">
        <f t="shared" ref="C31:I31" si="1">SUM(C19:C30)</f>
        <v>53.05</v>
      </c>
      <c r="D31" s="18">
        <f t="shared" si="1"/>
        <v>70.699999999999989</v>
      </c>
      <c r="E31" s="18">
        <f t="shared" si="1"/>
        <v>54.95</v>
      </c>
      <c r="F31" s="18">
        <f t="shared" si="1"/>
        <v>39.85</v>
      </c>
      <c r="G31" s="18">
        <f t="shared" si="1"/>
        <v>45.5</v>
      </c>
      <c r="H31" s="18">
        <f t="shared" si="1"/>
        <v>0</v>
      </c>
      <c r="I31" s="18">
        <f t="shared" si="1"/>
        <v>0</v>
      </c>
    </row>
    <row r="32" spans="1:11" s="2" customFormat="1" ht="11.5" x14ac:dyDescent="0.25">
      <c r="A32" s="21"/>
      <c r="C32" s="18"/>
      <c r="D32" s="18"/>
      <c r="E32" s="18"/>
      <c r="F32" s="18"/>
      <c r="G32" s="18"/>
      <c r="H32" s="18"/>
      <c r="I32" s="18"/>
    </row>
    <row r="33" spans="1:11" s="2" customFormat="1" ht="11.5" x14ac:dyDescent="0.25">
      <c r="A33" s="21"/>
      <c r="B33" s="2" t="s">
        <v>21</v>
      </c>
      <c r="C33" s="18">
        <f>+C15+C17+C31</f>
        <v>64.05</v>
      </c>
      <c r="D33" s="18">
        <f>+D15+D17+D31</f>
        <v>100.89999999999999</v>
      </c>
      <c r="E33" s="18">
        <f>+E15+E17+E31</f>
        <v>55.95</v>
      </c>
      <c r="F33" s="18">
        <f t="shared" ref="F33:H33" si="2">+F15+F17+F31</f>
        <v>41.15</v>
      </c>
      <c r="G33" s="18">
        <f>+G15+G17+G31</f>
        <v>49.5</v>
      </c>
      <c r="H33" s="18">
        <f t="shared" si="2"/>
        <v>0</v>
      </c>
      <c r="I33" s="18">
        <f>+I15+I17+I31</f>
        <v>0</v>
      </c>
    </row>
    <row r="34" spans="1:11" s="2" customFormat="1" ht="11.5" x14ac:dyDescent="0.25">
      <c r="A34" s="21"/>
      <c r="C34" s="18"/>
      <c r="D34" s="18"/>
      <c r="E34" s="18"/>
      <c r="F34" s="18"/>
      <c r="G34" s="18"/>
      <c r="H34" s="18"/>
      <c r="I34" s="18"/>
    </row>
    <row r="35" spans="1:11" s="2" customFormat="1" ht="11.5" x14ac:dyDescent="0.25">
      <c r="A35" s="21"/>
      <c r="B35" s="2" t="s">
        <v>53</v>
      </c>
      <c r="C35" s="18">
        <f t="shared" ref="C35:I35" si="3">+C13-C33</f>
        <v>-18.049999999999997</v>
      </c>
      <c r="D35" s="18">
        <f t="shared" si="3"/>
        <v>-44.699999999999989</v>
      </c>
      <c r="E35" s="18">
        <f t="shared" si="3"/>
        <v>-42.95</v>
      </c>
      <c r="F35" s="18">
        <f t="shared" si="3"/>
        <v>-30.849999999999998</v>
      </c>
      <c r="G35" s="18">
        <f t="shared" si="3"/>
        <v>36.5</v>
      </c>
      <c r="H35" s="18">
        <f t="shared" si="3"/>
        <v>0</v>
      </c>
      <c r="I35" s="18">
        <f t="shared" si="3"/>
        <v>0</v>
      </c>
    </row>
    <row r="36" spans="1:11" ht="11.5" x14ac:dyDescent="0.25">
      <c r="C36" s="10"/>
      <c r="D36" s="10"/>
      <c r="E36" s="10"/>
      <c r="F36" s="10"/>
      <c r="G36" s="10"/>
      <c r="H36" s="10"/>
      <c r="I36" s="10"/>
      <c r="J36" s="9"/>
      <c r="K36" s="9"/>
    </row>
    <row r="37" spans="1:11" s="2" customFormat="1" ht="11.5" x14ac:dyDescent="0.25">
      <c r="A37" s="21"/>
      <c r="B37" s="2" t="s">
        <v>110</v>
      </c>
      <c r="C37" s="18">
        <v>-0.2</v>
      </c>
      <c r="D37" s="18">
        <v>-0.3</v>
      </c>
      <c r="E37" s="18">
        <v>-0.2</v>
      </c>
      <c r="F37" s="18">
        <v>-3</v>
      </c>
      <c r="G37" s="18">
        <v>-6</v>
      </c>
      <c r="H37" s="18"/>
      <c r="I37" s="18"/>
    </row>
    <row r="38" spans="1:11" ht="11.5" x14ac:dyDescent="0.25">
      <c r="C38" s="10"/>
      <c r="D38" s="10"/>
      <c r="E38" s="10"/>
      <c r="F38" s="10"/>
      <c r="G38" s="10"/>
      <c r="H38" s="10"/>
      <c r="I38" s="10"/>
      <c r="J38" s="9"/>
      <c r="K38" s="9"/>
    </row>
    <row r="39" spans="1:11" ht="11.5" x14ac:dyDescent="0.25">
      <c r="A39" s="20"/>
      <c r="B39" s="22" t="s">
        <v>22</v>
      </c>
      <c r="C39" s="23">
        <f>+C35-C37</f>
        <v>-17.849999999999998</v>
      </c>
      <c r="D39" s="23">
        <f>+D35-D37</f>
        <v>-44.399999999999991</v>
      </c>
      <c r="E39" s="23">
        <f>+E35-E37</f>
        <v>-42.75</v>
      </c>
      <c r="F39" s="23">
        <f t="shared" ref="F39" si="4">+F35-F37</f>
        <v>-27.849999999999998</v>
      </c>
      <c r="G39" s="23">
        <f>+G35-G37</f>
        <v>42.5</v>
      </c>
      <c r="H39" s="23"/>
      <c r="I39" s="23"/>
      <c r="J39" s="9"/>
      <c r="K39" s="9"/>
    </row>
    <row r="42" spans="1:11" ht="11.5" x14ac:dyDescent="0.25">
      <c r="B42" s="2" t="s">
        <v>54</v>
      </c>
      <c r="J42" s="9"/>
      <c r="K42" s="9"/>
    </row>
    <row r="45" spans="1:11" ht="11.5" x14ac:dyDescent="0.25">
      <c r="J45" s="9"/>
      <c r="K45" s="9"/>
    </row>
    <row r="60" spans="1:11" ht="11.5" x14ac:dyDescent="0.25">
      <c r="A60" s="9"/>
      <c r="B60" s="9" t="s">
        <v>64</v>
      </c>
      <c r="J60" s="9"/>
      <c r="K60" s="9"/>
    </row>
    <row r="61" spans="1:11" ht="11.5" x14ac:dyDescent="0.25">
      <c r="A61" s="9"/>
      <c r="B61" s="9" t="s">
        <v>64</v>
      </c>
      <c r="J61" s="9"/>
      <c r="K61" s="9"/>
    </row>
    <row r="62" spans="1:11" ht="11.5" x14ac:dyDescent="0.25">
      <c r="A62" s="9"/>
      <c r="J62" s="9"/>
      <c r="K62" s="9"/>
    </row>
    <row r="63" spans="1:11" ht="11.5" x14ac:dyDescent="0.25">
      <c r="J63" s="9"/>
      <c r="K63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5"/>
  <sheetViews>
    <sheetView zoomScale="170" zoomScaleNormal="170" zoomScalePageLayoutView="170" workbookViewId="0">
      <selection activeCell="H46" sqref="H46:I65"/>
    </sheetView>
  </sheetViews>
  <sheetFormatPr baseColWidth="10" defaultColWidth="10.81640625" defaultRowHeight="11.5" x14ac:dyDescent="0.25"/>
  <cols>
    <col min="1" max="1" width="7.26953125" style="37" customWidth="1"/>
    <col min="2" max="2" width="27.08984375" style="37" customWidth="1"/>
    <col min="3" max="5" width="9.7265625" style="49" customWidth="1"/>
    <col min="6" max="6" width="9.7265625" style="49" hidden="1" customWidth="1"/>
    <col min="7" max="9" width="9.7265625" style="49" customWidth="1"/>
    <col min="10" max="16384" width="10.81640625" style="37"/>
  </cols>
  <sheetData>
    <row r="1" spans="1:9" s="33" customFormat="1" ht="15.5" x14ac:dyDescent="0.35">
      <c r="A1" s="35" t="s">
        <v>4</v>
      </c>
      <c r="C1" s="42"/>
      <c r="D1" s="42"/>
      <c r="E1" s="42"/>
      <c r="F1" s="42"/>
      <c r="G1" s="42"/>
      <c r="H1" s="42"/>
      <c r="I1" s="42"/>
    </row>
    <row r="2" spans="1:9" s="33" customFormat="1" ht="15.5" x14ac:dyDescent="0.35">
      <c r="A2" s="35" t="s">
        <v>174</v>
      </c>
      <c r="C2" s="42" t="s">
        <v>175</v>
      </c>
      <c r="D2" s="42"/>
      <c r="E2" s="42"/>
      <c r="F2" s="42"/>
      <c r="G2" s="42"/>
      <c r="H2" s="42"/>
      <c r="I2" s="42"/>
    </row>
    <row r="3" spans="1:9" s="2" customFormat="1" x14ac:dyDescent="0.25">
      <c r="A3" s="21"/>
      <c r="C3" s="43"/>
      <c r="D3" s="43"/>
      <c r="E3" s="43"/>
      <c r="F3" s="43"/>
      <c r="G3" s="43"/>
      <c r="H3" s="43"/>
      <c r="I3" s="43"/>
    </row>
    <row r="4" spans="1:9" s="36" customFormat="1" x14ac:dyDescent="0.25">
      <c r="A4" s="38" t="s">
        <v>77</v>
      </c>
      <c r="B4" s="39" t="s">
        <v>6</v>
      </c>
      <c r="C4" s="44" t="s">
        <v>1</v>
      </c>
      <c r="D4" s="44" t="s">
        <v>3</v>
      </c>
      <c r="E4" s="44" t="s">
        <v>1</v>
      </c>
      <c r="F4" s="44" t="s">
        <v>2</v>
      </c>
      <c r="G4" s="44" t="s">
        <v>1</v>
      </c>
      <c r="H4" s="44" t="s">
        <v>3</v>
      </c>
      <c r="I4" s="44" t="s">
        <v>1</v>
      </c>
    </row>
    <row r="5" spans="1:9" s="36" customFormat="1" x14ac:dyDescent="0.25">
      <c r="A5" s="38" t="s">
        <v>78</v>
      </c>
      <c r="B5" s="40" t="s">
        <v>176</v>
      </c>
      <c r="C5" s="55">
        <v>2014</v>
      </c>
      <c r="D5" s="55">
        <v>2014</v>
      </c>
      <c r="E5" s="55">
        <v>2015</v>
      </c>
      <c r="F5" s="55">
        <v>2015</v>
      </c>
      <c r="G5" s="55">
        <v>2016</v>
      </c>
      <c r="H5" s="55">
        <v>2016</v>
      </c>
      <c r="I5" s="55">
        <v>2017</v>
      </c>
    </row>
    <row r="6" spans="1:9" x14ac:dyDescent="0.25">
      <c r="A6" s="41">
        <v>3100</v>
      </c>
      <c r="B6" s="41" t="s">
        <v>135</v>
      </c>
      <c r="C6" s="45">
        <v>30</v>
      </c>
      <c r="D6" s="46">
        <v>46.9</v>
      </c>
      <c r="E6" s="46">
        <v>0</v>
      </c>
      <c r="F6" s="45"/>
      <c r="G6" s="45">
        <v>30</v>
      </c>
      <c r="H6" s="45"/>
      <c r="I6" s="45"/>
    </row>
    <row r="7" spans="1:9" x14ac:dyDescent="0.25">
      <c r="A7" s="41">
        <v>3110</v>
      </c>
      <c r="B7" s="41" t="s">
        <v>136</v>
      </c>
      <c r="C7" s="45">
        <v>0</v>
      </c>
      <c r="D7" s="46">
        <v>0</v>
      </c>
      <c r="E7" s="46">
        <v>0</v>
      </c>
      <c r="F7" s="45"/>
      <c r="G7" s="45"/>
      <c r="H7" s="45"/>
      <c r="I7" s="45"/>
    </row>
    <row r="8" spans="1:9" x14ac:dyDescent="0.25">
      <c r="A8" s="41">
        <v>3120</v>
      </c>
      <c r="B8" s="41" t="s">
        <v>137</v>
      </c>
      <c r="C8" s="45">
        <v>50</v>
      </c>
      <c r="D8" s="46">
        <v>46.6</v>
      </c>
      <c r="E8" s="46">
        <v>0</v>
      </c>
      <c r="F8" s="45"/>
      <c r="G8" s="45"/>
      <c r="H8" s="45"/>
      <c r="I8" s="45"/>
    </row>
    <row r="9" spans="1:9" x14ac:dyDescent="0.25">
      <c r="A9" s="41">
        <v>3140</v>
      </c>
      <c r="B9" s="41" t="s">
        <v>81</v>
      </c>
      <c r="C9" s="45">
        <v>0</v>
      </c>
      <c r="D9" s="46">
        <v>0</v>
      </c>
      <c r="E9" s="46">
        <v>30</v>
      </c>
      <c r="F9" s="45"/>
      <c r="G9" s="45"/>
      <c r="H9" s="45"/>
      <c r="I9" s="45"/>
    </row>
    <row r="10" spans="1:9" x14ac:dyDescent="0.25">
      <c r="A10" s="41">
        <v>3300</v>
      </c>
      <c r="B10" s="41" t="s">
        <v>138</v>
      </c>
      <c r="C10" s="45">
        <v>0</v>
      </c>
      <c r="D10" s="46">
        <v>0</v>
      </c>
      <c r="E10" s="46">
        <v>0</v>
      </c>
      <c r="F10" s="45"/>
      <c r="G10" s="45"/>
      <c r="H10" s="45"/>
      <c r="I10" s="45"/>
    </row>
    <row r="11" spans="1:9" x14ac:dyDescent="0.25">
      <c r="A11" s="41">
        <v>3440</v>
      </c>
      <c r="B11" s="41" t="s">
        <v>139</v>
      </c>
      <c r="C11" s="45">
        <v>0</v>
      </c>
      <c r="D11" s="46">
        <v>0</v>
      </c>
      <c r="E11" s="46">
        <v>0</v>
      </c>
      <c r="F11" s="45"/>
      <c r="G11" s="45"/>
      <c r="H11" s="45"/>
      <c r="I11" s="45"/>
    </row>
    <row r="12" spans="1:9" x14ac:dyDescent="0.25">
      <c r="A12" s="41">
        <v>3450</v>
      </c>
      <c r="B12" s="41" t="s">
        <v>140</v>
      </c>
      <c r="C12" s="45">
        <v>10</v>
      </c>
      <c r="D12" s="46">
        <v>0</v>
      </c>
      <c r="E12" s="46">
        <v>0</v>
      </c>
      <c r="F12" s="45"/>
      <c r="G12" s="45"/>
      <c r="H12" s="45"/>
      <c r="I12" s="45"/>
    </row>
    <row r="13" spans="1:9" x14ac:dyDescent="0.25">
      <c r="A13" s="41">
        <v>3460</v>
      </c>
      <c r="B13" s="41" t="s">
        <v>141</v>
      </c>
      <c r="C13" s="45">
        <v>120</v>
      </c>
      <c r="D13" s="46">
        <v>74.099999999999994</v>
      </c>
      <c r="E13" s="46">
        <v>80</v>
      </c>
      <c r="F13" s="45"/>
      <c r="G13" s="45">
        <v>70</v>
      </c>
      <c r="H13" s="45"/>
      <c r="I13" s="45"/>
    </row>
    <row r="14" spans="1:9" x14ac:dyDescent="0.25">
      <c r="A14" s="41">
        <v>3600</v>
      </c>
      <c r="B14" s="41" t="s">
        <v>9</v>
      </c>
      <c r="C14" s="45">
        <v>0</v>
      </c>
      <c r="D14" s="46">
        <v>0</v>
      </c>
      <c r="E14" s="46">
        <v>0</v>
      </c>
      <c r="F14" s="45"/>
      <c r="G14" s="45"/>
      <c r="H14" s="45"/>
      <c r="I14" s="45"/>
    </row>
    <row r="15" spans="1:9" x14ac:dyDescent="0.25">
      <c r="A15" s="41">
        <v>3923</v>
      </c>
      <c r="B15" s="41" t="s">
        <v>87</v>
      </c>
      <c r="C15" s="45">
        <v>30</v>
      </c>
      <c r="D15" s="46">
        <v>18</v>
      </c>
      <c r="E15" s="46">
        <v>20</v>
      </c>
      <c r="F15" s="45"/>
      <c r="G15" s="45">
        <v>19</v>
      </c>
      <c r="H15" s="45"/>
      <c r="I15" s="45"/>
    </row>
    <row r="16" spans="1:9" x14ac:dyDescent="0.25">
      <c r="A16" s="41">
        <v>3925</v>
      </c>
      <c r="B16" s="41" t="s">
        <v>86</v>
      </c>
      <c r="C16" s="45">
        <v>90</v>
      </c>
      <c r="D16" s="46">
        <v>114.4</v>
      </c>
      <c r="E16" s="46">
        <v>0</v>
      </c>
      <c r="F16" s="45"/>
      <c r="G16" s="45">
        <v>80</v>
      </c>
      <c r="H16" s="45"/>
      <c r="I16" s="45"/>
    </row>
    <row r="17" spans="1:9" x14ac:dyDescent="0.25">
      <c r="A17" s="41">
        <v>3940</v>
      </c>
      <c r="B17" s="41" t="s">
        <v>88</v>
      </c>
      <c r="C17" s="45">
        <v>35</v>
      </c>
      <c r="D17" s="46">
        <v>19.899999999999999</v>
      </c>
      <c r="E17" s="46">
        <v>18</v>
      </c>
      <c r="F17" s="45"/>
      <c r="G17" s="45">
        <v>3</v>
      </c>
      <c r="H17" s="45"/>
      <c r="I17" s="45"/>
    </row>
    <row r="18" spans="1:9" x14ac:dyDescent="0.25">
      <c r="A18" s="41">
        <v>3960</v>
      </c>
      <c r="B18" s="41" t="s">
        <v>142</v>
      </c>
      <c r="C18" s="45">
        <v>17</v>
      </c>
      <c r="D18" s="46">
        <v>15.9</v>
      </c>
      <c r="E18" s="46">
        <v>15</v>
      </c>
      <c r="F18" s="45"/>
      <c r="G18" s="45">
        <v>7</v>
      </c>
      <c r="H18" s="45"/>
      <c r="I18" s="45"/>
    </row>
    <row r="19" spans="1:9" x14ac:dyDescent="0.25">
      <c r="A19" s="41">
        <v>3990</v>
      </c>
      <c r="B19" s="41" t="s">
        <v>143</v>
      </c>
      <c r="C19" s="45">
        <v>20</v>
      </c>
      <c r="D19" s="46">
        <v>30.3</v>
      </c>
      <c r="E19" s="46">
        <v>0</v>
      </c>
      <c r="F19" s="45"/>
      <c r="G19" s="45">
        <v>10</v>
      </c>
      <c r="H19" s="45"/>
      <c r="I19" s="45"/>
    </row>
    <row r="20" spans="1:9" x14ac:dyDescent="0.25">
      <c r="A20" s="41">
        <v>3999</v>
      </c>
      <c r="B20" s="41" t="s">
        <v>144</v>
      </c>
      <c r="C20" s="45">
        <v>0</v>
      </c>
      <c r="D20" s="46">
        <v>0</v>
      </c>
      <c r="E20" s="46">
        <v>0</v>
      </c>
      <c r="F20" s="45"/>
      <c r="G20" s="45"/>
      <c r="H20" s="45"/>
      <c r="I20" s="45"/>
    </row>
    <row r="21" spans="1:9" s="36" customFormat="1" x14ac:dyDescent="0.25">
      <c r="A21" s="40" t="s">
        <v>64</v>
      </c>
      <c r="B21" s="2" t="s">
        <v>11</v>
      </c>
      <c r="C21" s="47">
        <f t="shared" ref="C21:G21" si="0">SUM(C6:C20)</f>
        <v>402</v>
      </c>
      <c r="D21" s="48">
        <f t="shared" si="0"/>
        <v>366.09999999999997</v>
      </c>
      <c r="E21" s="48">
        <f t="shared" si="0"/>
        <v>163</v>
      </c>
      <c r="F21" s="47">
        <f t="shared" si="0"/>
        <v>0</v>
      </c>
      <c r="G21" s="47">
        <f t="shared" si="0"/>
        <v>219</v>
      </c>
      <c r="H21" s="47">
        <f t="shared" ref="H21:I21" si="1">SUM(H6:H20)</f>
        <v>0</v>
      </c>
      <c r="I21" s="47">
        <f t="shared" si="1"/>
        <v>0</v>
      </c>
    </row>
    <row r="22" spans="1:9" x14ac:dyDescent="0.25">
      <c r="A22" s="41"/>
      <c r="B22" s="41"/>
      <c r="C22" s="45"/>
      <c r="D22" s="46"/>
      <c r="E22" s="46"/>
      <c r="F22" s="45"/>
      <c r="G22" s="45"/>
      <c r="H22" s="45"/>
      <c r="I22" s="45"/>
    </row>
    <row r="23" spans="1:9" x14ac:dyDescent="0.25">
      <c r="A23" s="41">
        <v>4100</v>
      </c>
      <c r="B23" s="41" t="s">
        <v>145</v>
      </c>
      <c r="C23" s="45">
        <v>20</v>
      </c>
      <c r="D23" s="46">
        <v>25.5</v>
      </c>
      <c r="E23" s="46">
        <v>0</v>
      </c>
      <c r="F23" s="45"/>
      <c r="G23" s="45">
        <v>20</v>
      </c>
      <c r="H23" s="45"/>
      <c r="I23" s="45"/>
    </row>
    <row r="24" spans="1:9" x14ac:dyDescent="0.25">
      <c r="A24" s="41">
        <v>4110</v>
      </c>
      <c r="B24" s="41" t="s">
        <v>89</v>
      </c>
      <c r="C24" s="45">
        <v>0</v>
      </c>
      <c r="D24" s="46">
        <v>0</v>
      </c>
      <c r="E24" s="46">
        <v>0</v>
      </c>
      <c r="F24" s="45"/>
      <c r="G24" s="45"/>
      <c r="H24" s="45"/>
      <c r="I24" s="45"/>
    </row>
    <row r="25" spans="1:9" x14ac:dyDescent="0.25">
      <c r="A25" s="41">
        <v>4140</v>
      </c>
      <c r="B25" s="41" t="s">
        <v>146</v>
      </c>
      <c r="C25" s="45">
        <v>0</v>
      </c>
      <c r="D25" s="46">
        <v>0</v>
      </c>
      <c r="E25" s="46">
        <v>0</v>
      </c>
      <c r="F25" s="45"/>
      <c r="G25" s="45"/>
      <c r="H25" s="45"/>
      <c r="I25" s="45"/>
    </row>
    <row r="26" spans="1:9" x14ac:dyDescent="0.25">
      <c r="A26" s="41">
        <v>4960</v>
      </c>
      <c r="B26" s="41" t="s">
        <v>147</v>
      </c>
      <c r="C26" s="45">
        <v>0</v>
      </c>
      <c r="D26" s="46">
        <v>0</v>
      </c>
      <c r="E26" s="46">
        <v>0</v>
      </c>
      <c r="F26" s="45"/>
      <c r="G26" s="45">
        <v>5</v>
      </c>
      <c r="H26" s="45"/>
      <c r="I26" s="45"/>
    </row>
    <row r="27" spans="1:9" x14ac:dyDescent="0.25">
      <c r="A27" s="41">
        <v>4990</v>
      </c>
      <c r="B27" s="41" t="s">
        <v>148</v>
      </c>
      <c r="C27" s="45">
        <v>0</v>
      </c>
      <c r="D27" s="46">
        <v>0</v>
      </c>
      <c r="E27" s="46">
        <v>0</v>
      </c>
      <c r="F27" s="45"/>
      <c r="G27" s="45"/>
      <c r="H27" s="45"/>
      <c r="I27" s="45"/>
    </row>
    <row r="28" spans="1:9" s="36" customFormat="1" x14ac:dyDescent="0.25">
      <c r="A28" s="40"/>
      <c r="B28" s="40" t="s">
        <v>106</v>
      </c>
      <c r="C28" s="47">
        <f>SUM(C23:C25)</f>
        <v>20</v>
      </c>
      <c r="D28" s="47">
        <f>SUM(D23:D25)</f>
        <v>25.5</v>
      </c>
      <c r="E28" s="47">
        <f>SUM(E23:E25)</f>
        <v>0</v>
      </c>
      <c r="F28" s="47">
        <f>SUM(F23:F25)</f>
        <v>0</v>
      </c>
      <c r="G28" s="47">
        <f>SUM(G23:G27)</f>
        <v>25</v>
      </c>
      <c r="H28" s="47"/>
      <c r="I28" s="47"/>
    </row>
    <row r="29" spans="1:9" x14ac:dyDescent="0.25">
      <c r="A29" s="41"/>
      <c r="B29" s="41"/>
      <c r="C29" s="45"/>
      <c r="D29" s="46"/>
      <c r="E29" s="46"/>
      <c r="F29" s="45"/>
      <c r="G29" s="45"/>
      <c r="H29" s="45"/>
      <c r="I29" s="45"/>
    </row>
    <row r="30" spans="1:9" x14ac:dyDescent="0.25">
      <c r="A30" s="41">
        <v>5010</v>
      </c>
      <c r="B30" s="41" t="s">
        <v>149</v>
      </c>
      <c r="C30" s="45">
        <v>30</v>
      </c>
      <c r="D30" s="46">
        <v>17.899999999999999</v>
      </c>
      <c r="E30" s="46">
        <v>18</v>
      </c>
      <c r="F30" s="45"/>
      <c r="G30" s="45">
        <v>15</v>
      </c>
      <c r="H30" s="45"/>
      <c r="I30" s="45"/>
    </row>
    <row r="31" spans="1:9" x14ac:dyDescent="0.25">
      <c r="A31" s="41">
        <v>5900</v>
      </c>
      <c r="B31" s="41" t="s">
        <v>150</v>
      </c>
      <c r="C31" s="45">
        <v>3</v>
      </c>
      <c r="D31" s="46">
        <v>0</v>
      </c>
      <c r="E31" s="46">
        <v>0</v>
      </c>
      <c r="F31" s="45"/>
      <c r="G31" s="45">
        <v>5</v>
      </c>
      <c r="H31" s="45"/>
      <c r="I31" s="45"/>
    </row>
    <row r="32" spans="1:9" x14ac:dyDescent="0.25">
      <c r="A32" s="41">
        <v>5990</v>
      </c>
      <c r="B32" s="41" t="s">
        <v>151</v>
      </c>
      <c r="C32" s="45">
        <v>0</v>
      </c>
      <c r="D32" s="46">
        <v>0</v>
      </c>
      <c r="E32" s="46">
        <v>0</v>
      </c>
      <c r="F32" s="45"/>
      <c r="G32" s="45">
        <v>5</v>
      </c>
      <c r="H32" s="45"/>
      <c r="I32" s="45"/>
    </row>
    <row r="33" spans="1:9" s="36" customFormat="1" x14ac:dyDescent="0.25">
      <c r="A33" s="40"/>
      <c r="B33" s="40" t="s">
        <v>177</v>
      </c>
      <c r="C33" s="47">
        <f>SUM(C30:C32)</f>
        <v>33</v>
      </c>
      <c r="D33" s="47">
        <f>SUM(D30:D32)</f>
        <v>17.899999999999999</v>
      </c>
      <c r="E33" s="47">
        <f>SUM(E30:E32)</f>
        <v>18</v>
      </c>
      <c r="F33" s="47">
        <f>SUM(F30:F32)</f>
        <v>0</v>
      </c>
      <c r="G33" s="47">
        <f>SUM(G30:G32)</f>
        <v>25</v>
      </c>
      <c r="H33" s="47"/>
      <c r="I33" s="47"/>
    </row>
    <row r="34" spans="1:9" x14ac:dyDescent="0.25">
      <c r="A34" s="41"/>
      <c r="B34" s="41"/>
      <c r="C34" s="45"/>
      <c r="D34" s="46"/>
      <c r="E34" s="46"/>
      <c r="F34" s="45"/>
      <c r="G34" s="45"/>
      <c r="H34" s="45"/>
      <c r="I34" s="45"/>
    </row>
    <row r="35" spans="1:9" x14ac:dyDescent="0.25">
      <c r="A35" s="41">
        <v>6300</v>
      </c>
      <c r="B35" s="41" t="s">
        <v>152</v>
      </c>
      <c r="C35" s="45">
        <v>13</v>
      </c>
      <c r="D35" s="46">
        <v>16.600000000000001</v>
      </c>
      <c r="E35" s="46">
        <v>15</v>
      </c>
      <c r="F35" s="45"/>
      <c r="G35" s="45">
        <v>10</v>
      </c>
      <c r="H35" s="45"/>
      <c r="I35" s="45"/>
    </row>
    <row r="36" spans="1:9" x14ac:dyDescent="0.25">
      <c r="A36" s="41">
        <v>6310</v>
      </c>
      <c r="B36" s="41" t="s">
        <v>93</v>
      </c>
      <c r="C36" s="45"/>
      <c r="D36" s="46">
        <v>3.2</v>
      </c>
      <c r="E36" s="46">
        <v>0</v>
      </c>
      <c r="F36" s="45"/>
      <c r="G36" s="45"/>
      <c r="H36" s="45"/>
      <c r="I36" s="45"/>
    </row>
    <row r="37" spans="1:9" x14ac:dyDescent="0.25">
      <c r="A37" s="41">
        <v>6400</v>
      </c>
      <c r="B37" s="41" t="s">
        <v>153</v>
      </c>
      <c r="C37" s="45">
        <v>8</v>
      </c>
      <c r="D37" s="46">
        <v>19.100000000000001</v>
      </c>
      <c r="E37" s="46">
        <v>5</v>
      </c>
      <c r="F37" s="45"/>
      <c r="G37" s="45"/>
      <c r="H37" s="45"/>
      <c r="I37" s="45"/>
    </row>
    <row r="38" spans="1:9" x14ac:dyDescent="0.25">
      <c r="A38" s="41">
        <v>6540</v>
      </c>
      <c r="B38" s="41" t="s">
        <v>154</v>
      </c>
      <c r="C38" s="45">
        <v>1</v>
      </c>
      <c r="D38" s="46">
        <v>4.9000000000000004</v>
      </c>
      <c r="E38" s="46">
        <v>3</v>
      </c>
      <c r="F38" s="45"/>
      <c r="G38" s="45">
        <v>25</v>
      </c>
      <c r="H38" s="45"/>
      <c r="I38" s="45"/>
    </row>
    <row r="39" spans="1:9" x14ac:dyDescent="0.25">
      <c r="A39" s="41">
        <v>6550</v>
      </c>
      <c r="B39" s="41" t="s">
        <v>117</v>
      </c>
      <c r="C39" s="45">
        <v>0</v>
      </c>
      <c r="D39" s="46">
        <v>0</v>
      </c>
      <c r="E39" s="46">
        <v>10</v>
      </c>
      <c r="F39" s="45"/>
      <c r="G39" s="45"/>
      <c r="H39" s="45"/>
      <c r="I39" s="45"/>
    </row>
    <row r="40" spans="1:9" x14ac:dyDescent="0.25">
      <c r="A40" s="41">
        <v>6570</v>
      </c>
      <c r="B40" s="41" t="s">
        <v>155</v>
      </c>
      <c r="C40" s="45">
        <v>0</v>
      </c>
      <c r="D40" s="46">
        <v>0</v>
      </c>
      <c r="E40" s="46">
        <v>0</v>
      </c>
      <c r="F40" s="45"/>
      <c r="G40" s="45"/>
      <c r="H40" s="45"/>
      <c r="I40" s="45"/>
    </row>
    <row r="41" spans="1:9" x14ac:dyDescent="0.25">
      <c r="A41" s="41">
        <v>6590</v>
      </c>
      <c r="B41" s="41" t="s">
        <v>156</v>
      </c>
      <c r="C41" s="45">
        <v>6</v>
      </c>
      <c r="D41" s="46">
        <v>1.9</v>
      </c>
      <c r="E41" s="46">
        <v>2</v>
      </c>
      <c r="F41" s="45"/>
      <c r="G41" s="45"/>
      <c r="H41" s="45"/>
      <c r="I41" s="45"/>
    </row>
    <row r="42" spans="1:9" x14ac:dyDescent="0.25">
      <c r="A42" s="41">
        <v>6600</v>
      </c>
      <c r="B42" s="41" t="s">
        <v>157</v>
      </c>
      <c r="C42" s="45">
        <v>0</v>
      </c>
      <c r="D42" s="46">
        <v>0</v>
      </c>
      <c r="E42" s="46">
        <v>0</v>
      </c>
      <c r="F42" s="45"/>
      <c r="G42" s="45"/>
      <c r="H42" s="45"/>
      <c r="I42" s="45"/>
    </row>
    <row r="43" spans="1:9" x14ac:dyDescent="0.25">
      <c r="A43" s="41">
        <v>6620</v>
      </c>
      <c r="B43" s="41" t="s">
        <v>158</v>
      </c>
      <c r="C43" s="45">
        <v>15</v>
      </c>
      <c r="D43" s="46">
        <v>2.8</v>
      </c>
      <c r="E43" s="46">
        <v>2</v>
      </c>
      <c r="F43" s="45"/>
      <c r="G43" s="45"/>
      <c r="H43" s="45"/>
      <c r="I43" s="45"/>
    </row>
    <row r="44" spans="1:9" x14ac:dyDescent="0.25">
      <c r="A44" s="41">
        <v>6780</v>
      </c>
      <c r="B44" s="41" t="s">
        <v>159</v>
      </c>
      <c r="C44" s="45">
        <v>0</v>
      </c>
      <c r="D44" s="46">
        <v>0</v>
      </c>
      <c r="E44" s="46">
        <v>0</v>
      </c>
      <c r="F44" s="45"/>
      <c r="G44" s="45"/>
      <c r="H44" s="45"/>
      <c r="I44" s="45"/>
    </row>
    <row r="45" spans="1:9" x14ac:dyDescent="0.25">
      <c r="A45" s="41">
        <v>6785</v>
      </c>
      <c r="B45" s="41" t="s">
        <v>95</v>
      </c>
      <c r="C45" s="45">
        <v>4</v>
      </c>
      <c r="D45" s="46">
        <v>0.9</v>
      </c>
      <c r="E45" s="46">
        <v>0</v>
      </c>
      <c r="F45" s="45"/>
      <c r="G45" s="45"/>
      <c r="H45" s="45"/>
      <c r="I45" s="45"/>
    </row>
    <row r="46" spans="1:9" x14ac:dyDescent="0.25">
      <c r="A46" s="41">
        <v>6800</v>
      </c>
      <c r="B46" s="41" t="s">
        <v>46</v>
      </c>
      <c r="C46" s="45">
        <v>4</v>
      </c>
      <c r="D46" s="46">
        <v>1.2</v>
      </c>
      <c r="E46" s="46">
        <v>1.5</v>
      </c>
      <c r="F46" s="45"/>
      <c r="G46" s="45">
        <v>1</v>
      </c>
      <c r="H46" s="45"/>
      <c r="I46" s="45"/>
    </row>
    <row r="47" spans="1:9" x14ac:dyDescent="0.25">
      <c r="A47" s="41">
        <v>6810</v>
      </c>
      <c r="B47" s="41" t="s">
        <v>160</v>
      </c>
      <c r="C47" s="45">
        <v>12</v>
      </c>
      <c r="D47" s="46">
        <v>11.2</v>
      </c>
      <c r="E47" s="46">
        <v>0</v>
      </c>
      <c r="F47" s="45"/>
      <c r="G47" s="45">
        <v>5</v>
      </c>
      <c r="H47" s="45"/>
      <c r="I47" s="45"/>
    </row>
    <row r="48" spans="1:9" x14ac:dyDescent="0.25">
      <c r="A48" s="41">
        <v>6840</v>
      </c>
      <c r="B48" s="41" t="s">
        <v>161</v>
      </c>
      <c r="C48" s="45">
        <v>1</v>
      </c>
      <c r="D48" s="46">
        <v>1.5</v>
      </c>
      <c r="E48" s="46">
        <v>1.6</v>
      </c>
      <c r="F48" s="45"/>
      <c r="G48" s="45">
        <v>0.5</v>
      </c>
      <c r="H48" s="45"/>
      <c r="I48" s="45"/>
    </row>
    <row r="49" spans="1:9" x14ac:dyDescent="0.25">
      <c r="A49" s="41">
        <v>6860</v>
      </c>
      <c r="B49" s="41" t="s">
        <v>162</v>
      </c>
      <c r="C49" s="45">
        <v>25</v>
      </c>
      <c r="D49" s="46">
        <v>14.3</v>
      </c>
      <c r="E49" s="46">
        <v>10</v>
      </c>
      <c r="F49" s="45"/>
      <c r="G49" s="45">
        <v>10</v>
      </c>
      <c r="H49" s="45"/>
      <c r="I49" s="45"/>
    </row>
    <row r="50" spans="1:9" x14ac:dyDescent="0.25">
      <c r="A50" s="41">
        <v>6890</v>
      </c>
      <c r="B50" s="41" t="s">
        <v>163</v>
      </c>
      <c r="C50" s="45">
        <v>0</v>
      </c>
      <c r="D50" s="46">
        <v>0</v>
      </c>
      <c r="E50" s="46">
        <v>0</v>
      </c>
      <c r="F50" s="45"/>
      <c r="G50" s="45"/>
      <c r="H50" s="45"/>
      <c r="I50" s="45"/>
    </row>
    <row r="51" spans="1:9" x14ac:dyDescent="0.25">
      <c r="A51" s="41">
        <v>6900</v>
      </c>
      <c r="B51" s="41" t="s">
        <v>164</v>
      </c>
      <c r="C51" s="45">
        <v>6</v>
      </c>
      <c r="D51" s="46">
        <v>3.2</v>
      </c>
      <c r="E51" s="46">
        <v>3</v>
      </c>
      <c r="F51" s="45"/>
      <c r="G51" s="45">
        <v>1</v>
      </c>
      <c r="H51" s="45"/>
      <c r="I51" s="45"/>
    </row>
    <row r="52" spans="1:9" x14ac:dyDescent="0.25">
      <c r="A52" s="41">
        <v>6940</v>
      </c>
      <c r="B52" s="41" t="s">
        <v>16</v>
      </c>
      <c r="C52" s="45">
        <v>1</v>
      </c>
      <c r="D52" s="46">
        <v>0.1</v>
      </c>
      <c r="E52" s="46">
        <v>0.1</v>
      </c>
      <c r="F52" s="45"/>
      <c r="G52" s="45"/>
      <c r="H52" s="45"/>
      <c r="I52" s="45"/>
    </row>
    <row r="53" spans="1:9" x14ac:dyDescent="0.25">
      <c r="A53" s="41">
        <v>7110</v>
      </c>
      <c r="B53" s="41" t="s">
        <v>165</v>
      </c>
      <c r="C53" s="45">
        <v>5</v>
      </c>
      <c r="D53" s="46">
        <v>7.4</v>
      </c>
      <c r="E53" s="46">
        <v>6</v>
      </c>
      <c r="F53" s="45"/>
      <c r="G53" s="45">
        <v>11</v>
      </c>
      <c r="H53" s="45"/>
      <c r="I53" s="45"/>
    </row>
    <row r="54" spans="1:9" x14ac:dyDescent="0.25">
      <c r="A54" s="41">
        <v>7140</v>
      </c>
      <c r="B54" s="41" t="s">
        <v>166</v>
      </c>
      <c r="C54" s="45">
        <v>50</v>
      </c>
      <c r="D54" s="46">
        <v>35.6</v>
      </c>
      <c r="E54" s="46">
        <v>30</v>
      </c>
      <c r="F54" s="45"/>
      <c r="G54" s="45">
        <v>19</v>
      </c>
      <c r="H54" s="45"/>
      <c r="I54" s="45"/>
    </row>
    <row r="55" spans="1:9" x14ac:dyDescent="0.25">
      <c r="A55" s="41">
        <v>7145</v>
      </c>
      <c r="B55" s="41" t="s">
        <v>167</v>
      </c>
      <c r="C55" s="45">
        <v>30</v>
      </c>
      <c r="D55" s="46">
        <v>0</v>
      </c>
      <c r="E55" s="46">
        <v>0</v>
      </c>
      <c r="F55" s="45"/>
      <c r="G55" s="45">
        <v>15</v>
      </c>
      <c r="H55" s="45"/>
      <c r="I55" s="45"/>
    </row>
    <row r="56" spans="1:9" x14ac:dyDescent="0.25">
      <c r="A56" s="41">
        <v>7170</v>
      </c>
      <c r="B56" s="41" t="s">
        <v>168</v>
      </c>
      <c r="C56" s="45">
        <v>22</v>
      </c>
      <c r="D56" s="46">
        <v>22</v>
      </c>
      <c r="E56" s="46">
        <v>25</v>
      </c>
      <c r="F56" s="45"/>
      <c r="G56" s="45">
        <v>5</v>
      </c>
      <c r="H56" s="45"/>
      <c r="I56" s="45"/>
    </row>
    <row r="57" spans="1:9" x14ac:dyDescent="0.25">
      <c r="A57" s="41">
        <v>7210</v>
      </c>
      <c r="B57" s="41" t="s">
        <v>169</v>
      </c>
      <c r="C57" s="45">
        <v>1</v>
      </c>
      <c r="D57" s="46">
        <v>0</v>
      </c>
      <c r="E57" s="46">
        <v>0</v>
      </c>
      <c r="F57" s="45"/>
      <c r="G57" s="45"/>
      <c r="H57" s="45"/>
      <c r="I57" s="45"/>
    </row>
    <row r="58" spans="1:9" x14ac:dyDescent="0.25">
      <c r="A58" s="41">
        <v>7320</v>
      </c>
      <c r="B58" s="41" t="s">
        <v>170</v>
      </c>
      <c r="C58" s="45">
        <v>4</v>
      </c>
      <c r="D58" s="46">
        <v>2.6</v>
      </c>
      <c r="E58" s="46">
        <v>2</v>
      </c>
      <c r="F58" s="45"/>
      <c r="G58" s="45">
        <v>1</v>
      </c>
      <c r="H58" s="45"/>
      <c r="I58" s="45"/>
    </row>
    <row r="59" spans="1:9" x14ac:dyDescent="0.25">
      <c r="A59" s="41">
        <v>7410</v>
      </c>
      <c r="B59" s="41" t="s">
        <v>19</v>
      </c>
      <c r="C59" s="45">
        <v>25</v>
      </c>
      <c r="D59" s="46">
        <v>15.5</v>
      </c>
      <c r="E59" s="46">
        <v>15</v>
      </c>
      <c r="F59" s="45"/>
      <c r="G59" s="45">
        <v>5</v>
      </c>
      <c r="H59" s="45"/>
      <c r="I59" s="45"/>
    </row>
    <row r="60" spans="1:9" x14ac:dyDescent="0.25">
      <c r="A60" s="41">
        <v>7420</v>
      </c>
      <c r="B60" s="41" t="s">
        <v>49</v>
      </c>
      <c r="C60" s="45">
        <v>3</v>
      </c>
      <c r="D60" s="46">
        <v>0.3</v>
      </c>
      <c r="E60" s="46">
        <v>0.5</v>
      </c>
      <c r="F60" s="45"/>
      <c r="G60" s="45"/>
      <c r="H60" s="45"/>
      <c r="I60" s="45"/>
    </row>
    <row r="61" spans="1:9" x14ac:dyDescent="0.25">
      <c r="A61" s="41">
        <v>7430</v>
      </c>
      <c r="B61" s="41" t="s">
        <v>60</v>
      </c>
      <c r="C61" s="45">
        <v>40</v>
      </c>
      <c r="D61" s="46">
        <v>32</v>
      </c>
      <c r="E61" s="46">
        <v>0</v>
      </c>
      <c r="F61" s="45"/>
      <c r="G61" s="45">
        <v>6</v>
      </c>
      <c r="H61" s="45"/>
      <c r="I61" s="45"/>
    </row>
    <row r="62" spans="1:9" x14ac:dyDescent="0.25">
      <c r="A62" s="41">
        <v>7440</v>
      </c>
      <c r="B62" s="41" t="s">
        <v>171</v>
      </c>
      <c r="C62" s="45">
        <v>60</v>
      </c>
      <c r="D62" s="46">
        <v>49.9</v>
      </c>
      <c r="E62" s="46">
        <v>40</v>
      </c>
      <c r="F62" s="45"/>
      <c r="G62" s="45">
        <v>40</v>
      </c>
      <c r="H62" s="45"/>
      <c r="I62" s="45"/>
    </row>
    <row r="63" spans="1:9" x14ac:dyDescent="0.25">
      <c r="A63" s="41">
        <v>7610</v>
      </c>
      <c r="B63" s="41" t="s">
        <v>101</v>
      </c>
      <c r="C63" s="45">
        <v>1</v>
      </c>
      <c r="D63" s="46">
        <v>0</v>
      </c>
      <c r="E63" s="46">
        <v>0</v>
      </c>
      <c r="F63" s="45"/>
      <c r="G63" s="45">
        <v>5</v>
      </c>
      <c r="H63" s="45"/>
      <c r="I63" s="45"/>
    </row>
    <row r="64" spans="1:9" x14ac:dyDescent="0.25">
      <c r="A64" s="41">
        <v>7720</v>
      </c>
      <c r="B64" s="41" t="s">
        <v>172</v>
      </c>
      <c r="C64" s="45">
        <v>10</v>
      </c>
      <c r="D64" s="46">
        <v>0</v>
      </c>
      <c r="E64" s="46">
        <v>0</v>
      </c>
      <c r="F64" s="45"/>
      <c r="G64" s="45">
        <v>8</v>
      </c>
      <c r="H64" s="45"/>
      <c r="I64" s="45"/>
    </row>
    <row r="65" spans="1:11" x14ac:dyDescent="0.25">
      <c r="A65" s="41">
        <v>7770</v>
      </c>
      <c r="B65" s="41" t="s">
        <v>20</v>
      </c>
      <c r="C65" s="45">
        <v>1.2</v>
      </c>
      <c r="D65" s="46">
        <v>0.9</v>
      </c>
      <c r="E65" s="46">
        <v>1</v>
      </c>
      <c r="F65" s="45"/>
      <c r="G65" s="45">
        <v>1</v>
      </c>
      <c r="H65" s="45"/>
      <c r="I65" s="45"/>
    </row>
    <row r="66" spans="1:11" x14ac:dyDescent="0.25">
      <c r="A66" s="41">
        <v>7791</v>
      </c>
      <c r="B66" s="41" t="s">
        <v>173</v>
      </c>
      <c r="C66" s="45">
        <v>0</v>
      </c>
      <c r="D66" s="46">
        <v>0</v>
      </c>
      <c r="E66" s="46">
        <v>0</v>
      </c>
      <c r="F66" s="45"/>
      <c r="G66" s="45"/>
      <c r="H66" s="45"/>
      <c r="I66" s="45"/>
    </row>
    <row r="67" spans="1:11" s="2" customFormat="1" x14ac:dyDescent="0.25">
      <c r="A67" s="50"/>
      <c r="B67" s="39" t="s">
        <v>102</v>
      </c>
      <c r="C67" s="51">
        <f t="shared" ref="C67:I67" si="2">SUM(C35:C66)</f>
        <v>348.2</v>
      </c>
      <c r="D67" s="51">
        <f t="shared" si="2"/>
        <v>247.10000000000002</v>
      </c>
      <c r="E67" s="51">
        <f t="shared" si="2"/>
        <v>172.7</v>
      </c>
      <c r="F67" s="51">
        <f t="shared" si="2"/>
        <v>0</v>
      </c>
      <c r="G67" s="51">
        <f t="shared" si="2"/>
        <v>168.5</v>
      </c>
      <c r="H67" s="51">
        <f t="shared" si="2"/>
        <v>0</v>
      </c>
      <c r="I67" s="51">
        <f t="shared" si="2"/>
        <v>0</v>
      </c>
    </row>
    <row r="68" spans="1:11" s="2" customFormat="1" x14ac:dyDescent="0.25">
      <c r="A68" s="50"/>
      <c r="B68" s="39"/>
      <c r="C68" s="51"/>
      <c r="D68" s="51"/>
      <c r="E68" s="51"/>
      <c r="F68" s="51"/>
      <c r="G68" s="51"/>
      <c r="H68" s="51"/>
      <c r="I68" s="51"/>
    </row>
    <row r="69" spans="1:11" s="2" customFormat="1" x14ac:dyDescent="0.25">
      <c r="A69" s="50"/>
      <c r="B69" s="39" t="s">
        <v>21</v>
      </c>
      <c r="C69" s="51">
        <f t="shared" ref="C69:I69" si="3">+C28+C33+C67</f>
        <v>401.2</v>
      </c>
      <c r="D69" s="51">
        <f t="shared" si="3"/>
        <v>290.5</v>
      </c>
      <c r="E69" s="51">
        <f t="shared" si="3"/>
        <v>190.7</v>
      </c>
      <c r="F69" s="51">
        <f t="shared" si="3"/>
        <v>0</v>
      </c>
      <c r="G69" s="51">
        <f t="shared" si="3"/>
        <v>218.5</v>
      </c>
      <c r="H69" s="51">
        <f t="shared" si="3"/>
        <v>0</v>
      </c>
      <c r="I69" s="51">
        <f t="shared" si="3"/>
        <v>0</v>
      </c>
    </row>
    <row r="70" spans="1:11" s="2" customFormat="1" x14ac:dyDescent="0.25">
      <c r="A70" s="50"/>
      <c r="B70" s="39"/>
      <c r="C70" s="51"/>
      <c r="D70" s="51"/>
      <c r="E70" s="51"/>
      <c r="F70" s="51"/>
      <c r="G70" s="51"/>
      <c r="H70" s="51"/>
      <c r="I70" s="51"/>
    </row>
    <row r="71" spans="1:11" s="2" customFormat="1" x14ac:dyDescent="0.25">
      <c r="A71" s="50"/>
      <c r="B71" s="39" t="s">
        <v>53</v>
      </c>
      <c r="C71" s="51">
        <f>+C21-C69</f>
        <v>0.80000000000001137</v>
      </c>
      <c r="D71" s="51">
        <f t="shared" ref="D71:G71" si="4">+D21-D69</f>
        <v>75.599999999999966</v>
      </c>
      <c r="E71" s="51">
        <f t="shared" si="4"/>
        <v>-27.699999999999989</v>
      </c>
      <c r="F71" s="51">
        <f t="shared" si="4"/>
        <v>0</v>
      </c>
      <c r="G71" s="51">
        <f t="shared" si="4"/>
        <v>0.5</v>
      </c>
      <c r="H71" s="51">
        <f t="shared" ref="H71:I71" si="5">+H21-H69</f>
        <v>0</v>
      </c>
      <c r="I71" s="51">
        <f t="shared" si="5"/>
        <v>0</v>
      </c>
    </row>
    <row r="72" spans="1:11" s="9" customFormat="1" x14ac:dyDescent="0.25">
      <c r="A72" s="52"/>
      <c r="B72" s="53"/>
      <c r="C72" s="54"/>
      <c r="D72" s="54"/>
      <c r="E72" s="54"/>
      <c r="F72" s="54"/>
      <c r="G72" s="54"/>
      <c r="H72" s="54"/>
      <c r="I72" s="54"/>
    </row>
    <row r="73" spans="1:11" s="2" customFormat="1" x14ac:dyDescent="0.25">
      <c r="A73" s="50"/>
      <c r="B73" s="39" t="s">
        <v>110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</row>
    <row r="74" spans="1:11" s="9" customFormat="1" x14ac:dyDescent="0.25">
      <c r="A74" s="52"/>
      <c r="B74" s="53"/>
      <c r="C74" s="54"/>
      <c r="D74" s="54"/>
      <c r="E74" s="54"/>
      <c r="F74" s="54"/>
      <c r="G74" s="54"/>
      <c r="H74" s="54"/>
      <c r="I74" s="54"/>
    </row>
    <row r="75" spans="1:11" s="9" customFormat="1" x14ac:dyDescent="0.25">
      <c r="A75" s="52"/>
      <c r="B75" s="39" t="s">
        <v>22</v>
      </c>
      <c r="C75" s="51">
        <f>+C71-C73</f>
        <v>0.80000000000001137</v>
      </c>
      <c r="D75" s="51">
        <f>+D71-D73</f>
        <v>75.599999999999966</v>
      </c>
      <c r="E75" s="51">
        <f>+E71-E73</f>
        <v>-27.699999999999989</v>
      </c>
      <c r="F75" s="51">
        <f t="shared" ref="F75" si="6">+F71-F73</f>
        <v>0</v>
      </c>
      <c r="G75" s="51">
        <f>+G71-G73</f>
        <v>0.5</v>
      </c>
      <c r="H75" s="51">
        <f>+H71-H73</f>
        <v>0</v>
      </c>
      <c r="I75" s="51">
        <f>+I71-I73</f>
        <v>0</v>
      </c>
    </row>
    <row r="77" spans="1:11" s="9" customFormat="1" x14ac:dyDescent="0.25">
      <c r="A77" s="19"/>
      <c r="B77" s="2" t="s">
        <v>54</v>
      </c>
    </row>
    <row r="78" spans="1:11" s="9" customFormat="1" ht="14.5" x14ac:dyDescent="0.35">
      <c r="A78" s="19"/>
      <c r="J78"/>
      <c r="K78"/>
    </row>
    <row r="79" spans="1:11" s="9" customFormat="1" ht="14.5" x14ac:dyDescent="0.35">
      <c r="A79" s="19"/>
      <c r="J79"/>
      <c r="K79"/>
    </row>
    <row r="80" spans="1:11" s="9" customFormat="1" x14ac:dyDescent="0.25">
      <c r="A80" s="19"/>
    </row>
    <row r="81" spans="1:11" s="9" customFormat="1" ht="14.5" x14ac:dyDescent="0.35">
      <c r="A81" s="19"/>
      <c r="J81"/>
      <c r="K81"/>
    </row>
    <row r="82" spans="1:11" s="9" customFormat="1" ht="14.5" x14ac:dyDescent="0.35">
      <c r="A82" s="19"/>
      <c r="J82"/>
      <c r="K82"/>
    </row>
    <row r="83" spans="1:11" s="9" customFormat="1" ht="14.5" x14ac:dyDescent="0.35">
      <c r="A83" s="19"/>
      <c r="J83"/>
      <c r="K83"/>
    </row>
    <row r="84" spans="1:11" s="9" customFormat="1" ht="14.5" x14ac:dyDescent="0.35">
      <c r="A84" s="19"/>
      <c r="J84"/>
      <c r="K84"/>
    </row>
    <row r="85" spans="1:11" s="9" customFormat="1" ht="14.5" x14ac:dyDescent="0.35">
      <c r="A85" s="19"/>
      <c r="J85"/>
      <c r="K85"/>
    </row>
    <row r="86" spans="1:11" s="9" customFormat="1" ht="14.5" x14ac:dyDescent="0.35">
      <c r="A86" s="19"/>
      <c r="J86"/>
      <c r="K86"/>
    </row>
    <row r="87" spans="1:11" s="9" customFormat="1" ht="14.5" x14ac:dyDescent="0.35">
      <c r="A87" s="19"/>
      <c r="J87"/>
      <c r="K87"/>
    </row>
    <row r="88" spans="1:11" s="9" customFormat="1" ht="14.5" x14ac:dyDescent="0.35">
      <c r="A88" s="19"/>
      <c r="J88"/>
      <c r="K88"/>
    </row>
    <row r="89" spans="1:11" s="9" customFormat="1" ht="14.5" x14ac:dyDescent="0.35">
      <c r="A89" s="19"/>
      <c r="J89"/>
      <c r="K89"/>
    </row>
    <row r="90" spans="1:11" s="9" customFormat="1" ht="14.5" x14ac:dyDescent="0.35">
      <c r="A90" s="19"/>
      <c r="J90"/>
      <c r="K90"/>
    </row>
    <row r="91" spans="1:11" s="9" customFormat="1" ht="14.5" x14ac:dyDescent="0.35">
      <c r="A91" s="19"/>
      <c r="J91"/>
      <c r="K91"/>
    </row>
    <row r="92" spans="1:11" s="9" customFormat="1" ht="14.5" x14ac:dyDescent="0.35">
      <c r="A92" s="19"/>
      <c r="J92"/>
      <c r="K92"/>
    </row>
    <row r="93" spans="1:11" s="9" customFormat="1" ht="14.5" x14ac:dyDescent="0.35">
      <c r="A93" s="19"/>
      <c r="J93"/>
      <c r="K93"/>
    </row>
    <row r="94" spans="1:11" s="9" customFormat="1" ht="14.5" x14ac:dyDescent="0.35">
      <c r="A94" s="19"/>
      <c r="J94"/>
      <c r="K94"/>
    </row>
    <row r="95" spans="1:11" s="9" customFormat="1" ht="14.5" x14ac:dyDescent="0.35">
      <c r="A95" s="19"/>
      <c r="J95"/>
      <c r="K95"/>
    </row>
    <row r="96" spans="1:11" s="9" customFormat="1" ht="14.5" x14ac:dyDescent="0.35">
      <c r="A96" s="19"/>
      <c r="J96"/>
      <c r="K96"/>
    </row>
    <row r="97" spans="1:11" s="9" customFormat="1" ht="14.5" x14ac:dyDescent="0.35">
      <c r="A97" s="19"/>
      <c r="J97"/>
      <c r="K97"/>
    </row>
    <row r="98" spans="1:11" s="9" customFormat="1" ht="14.5" x14ac:dyDescent="0.35">
      <c r="A98" s="19"/>
      <c r="J98"/>
      <c r="K98"/>
    </row>
    <row r="99" spans="1:11" s="9" customFormat="1" ht="14.5" x14ac:dyDescent="0.35">
      <c r="A99" s="19"/>
      <c r="J99"/>
      <c r="K99"/>
    </row>
    <row r="100" spans="1:11" s="9" customFormat="1" ht="14.5" x14ac:dyDescent="0.35">
      <c r="A100" s="19"/>
      <c r="J100"/>
      <c r="K100"/>
    </row>
    <row r="101" spans="1:11" s="9" customFormat="1" ht="14.5" x14ac:dyDescent="0.35">
      <c r="A101" s="19"/>
      <c r="J101"/>
      <c r="K101"/>
    </row>
    <row r="102" spans="1:11" s="9" customFormat="1" ht="14.5" x14ac:dyDescent="0.35">
      <c r="A102" s="19"/>
      <c r="J102"/>
      <c r="K102"/>
    </row>
    <row r="103" spans="1:11" s="9" customFormat="1" ht="14.5" x14ac:dyDescent="0.35">
      <c r="A103" s="19"/>
      <c r="J103"/>
      <c r="K103"/>
    </row>
    <row r="104" spans="1:11" s="9" customFormat="1" ht="14.5" x14ac:dyDescent="0.35">
      <c r="A104" s="19"/>
      <c r="J104"/>
      <c r="K104"/>
    </row>
    <row r="105" spans="1:11" s="9" customFormat="1" ht="14.5" x14ac:dyDescent="0.35">
      <c r="A105" s="19"/>
      <c r="J105"/>
      <c r="K105"/>
    </row>
    <row r="106" spans="1:11" s="9" customFormat="1" ht="14.5" x14ac:dyDescent="0.35">
      <c r="A106" s="19"/>
      <c r="J106"/>
      <c r="K106"/>
    </row>
    <row r="107" spans="1:11" s="9" customFormat="1" ht="14.5" x14ac:dyDescent="0.35">
      <c r="A107" s="19"/>
      <c r="J107"/>
      <c r="K107"/>
    </row>
    <row r="108" spans="1:11" s="9" customFormat="1" ht="14.5" x14ac:dyDescent="0.35">
      <c r="A108" s="19"/>
      <c r="J108"/>
      <c r="K108"/>
    </row>
    <row r="109" spans="1:11" s="9" customFormat="1" ht="14.5" x14ac:dyDescent="0.35">
      <c r="A109" s="19"/>
      <c r="J109"/>
      <c r="K109"/>
    </row>
    <row r="110" spans="1:11" s="9" customFormat="1" ht="14.5" x14ac:dyDescent="0.35">
      <c r="A110" s="19"/>
      <c r="J110"/>
      <c r="K110"/>
    </row>
    <row r="111" spans="1:11" s="9" customFormat="1" ht="14.5" x14ac:dyDescent="0.35">
      <c r="A111" s="19"/>
      <c r="J111"/>
      <c r="K111"/>
    </row>
    <row r="112" spans="1:11" s="9" customFormat="1" ht="14.5" x14ac:dyDescent="0.35">
      <c r="A112" s="19"/>
      <c r="J112"/>
      <c r="K112"/>
    </row>
    <row r="113" spans="1:11" s="9" customFormat="1" ht="14.5" x14ac:dyDescent="0.35">
      <c r="A113" s="19"/>
      <c r="J113"/>
      <c r="K113"/>
    </row>
    <row r="114" spans="1:11" s="9" customFormat="1" ht="14.5" x14ac:dyDescent="0.35">
      <c r="A114" s="19"/>
      <c r="J114"/>
      <c r="K114"/>
    </row>
    <row r="115" spans="1:11" s="9" customFormat="1" ht="14.5" x14ac:dyDescent="0.35">
      <c r="A115" s="19"/>
      <c r="J115"/>
      <c r="K115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"/>
  <sheetViews>
    <sheetView zoomScale="170" zoomScaleNormal="170" zoomScalePageLayoutView="170" workbookViewId="0">
      <selection activeCell="H28" sqref="H28:I51"/>
    </sheetView>
  </sheetViews>
  <sheetFormatPr baseColWidth="10" defaultColWidth="10.81640625" defaultRowHeight="11.5" x14ac:dyDescent="0.25"/>
  <cols>
    <col min="1" max="1" width="7.26953125" style="37" customWidth="1"/>
    <col min="2" max="2" width="27.08984375" style="37" customWidth="1"/>
    <col min="3" max="5" width="9.7265625" style="49" customWidth="1"/>
    <col min="6" max="6" width="9.7265625" style="49" hidden="1" customWidth="1"/>
    <col min="7" max="9" width="9.7265625" style="49" customWidth="1"/>
    <col min="10" max="16384" width="10.81640625" style="37"/>
  </cols>
  <sheetData>
    <row r="1" spans="1:10" s="33" customFormat="1" ht="15.5" x14ac:dyDescent="0.35">
      <c r="A1" s="35" t="s">
        <v>4</v>
      </c>
      <c r="C1" s="42"/>
      <c r="D1" s="42"/>
      <c r="E1" s="42"/>
      <c r="F1" s="42"/>
      <c r="G1" s="42"/>
      <c r="H1" s="42"/>
      <c r="I1" s="42"/>
    </row>
    <row r="2" spans="1:10" s="33" customFormat="1" ht="15.5" x14ac:dyDescent="0.35">
      <c r="A2" s="35" t="s">
        <v>178</v>
      </c>
      <c r="C2" s="42" t="s">
        <v>30</v>
      </c>
      <c r="D2" s="42"/>
      <c r="E2" s="42"/>
      <c r="F2" s="42"/>
      <c r="G2" s="42"/>
      <c r="H2" s="42"/>
      <c r="I2" s="42"/>
    </row>
    <row r="3" spans="1:10" s="2" customFormat="1" x14ac:dyDescent="0.25">
      <c r="A3" s="21"/>
      <c r="C3" s="43"/>
      <c r="D3" s="43"/>
      <c r="E3" s="43"/>
      <c r="F3" s="43"/>
      <c r="G3" s="43"/>
      <c r="H3" s="43"/>
      <c r="I3" s="43"/>
    </row>
    <row r="4" spans="1:10" s="36" customFormat="1" x14ac:dyDescent="0.25">
      <c r="A4" s="38" t="s">
        <v>77</v>
      </c>
      <c r="B4" s="39" t="s">
        <v>6</v>
      </c>
      <c r="C4" s="44" t="s">
        <v>1</v>
      </c>
      <c r="D4" s="44" t="s">
        <v>3</v>
      </c>
      <c r="E4" s="44" t="s">
        <v>1</v>
      </c>
      <c r="F4" s="44" t="s">
        <v>2</v>
      </c>
      <c r="G4" s="44" t="s">
        <v>1</v>
      </c>
      <c r="H4" s="44" t="s">
        <v>3</v>
      </c>
      <c r="I4" s="44" t="s">
        <v>1</v>
      </c>
      <c r="J4" s="143"/>
    </row>
    <row r="5" spans="1:10" s="36" customFormat="1" x14ac:dyDescent="0.25">
      <c r="A5" s="38" t="s">
        <v>78</v>
      </c>
      <c r="B5" s="40" t="s">
        <v>176</v>
      </c>
      <c r="C5" s="55">
        <v>2014</v>
      </c>
      <c r="D5" s="55">
        <v>2014</v>
      </c>
      <c r="E5" s="55">
        <v>2015</v>
      </c>
      <c r="F5" s="55">
        <v>2015</v>
      </c>
      <c r="G5" s="55">
        <v>2016</v>
      </c>
      <c r="H5" s="55">
        <v>2016</v>
      </c>
      <c r="I5" s="55">
        <v>2017</v>
      </c>
      <c r="J5" s="143"/>
    </row>
    <row r="6" spans="1:10" x14ac:dyDescent="0.25">
      <c r="A6" s="41">
        <v>3100</v>
      </c>
      <c r="B6" s="41" t="s">
        <v>135</v>
      </c>
      <c r="C6" s="45"/>
      <c r="D6" s="46"/>
      <c r="E6" s="46"/>
      <c r="F6" s="45"/>
      <c r="G6" s="45"/>
      <c r="H6" s="45"/>
      <c r="I6" s="45"/>
      <c r="J6" s="144"/>
    </row>
    <row r="7" spans="1:10" x14ac:dyDescent="0.25">
      <c r="A7" s="41">
        <v>3110</v>
      </c>
      <c r="B7" s="41" t="s">
        <v>136</v>
      </c>
      <c r="C7" s="45">
        <v>70</v>
      </c>
      <c r="D7" s="46"/>
      <c r="E7" s="46"/>
      <c r="F7" s="45"/>
      <c r="G7" s="45"/>
      <c r="H7" s="45"/>
      <c r="I7" s="45"/>
      <c r="J7" s="144"/>
    </row>
    <row r="8" spans="1:10" x14ac:dyDescent="0.25">
      <c r="A8" s="41">
        <v>3120</v>
      </c>
      <c r="B8" s="41" t="s">
        <v>137</v>
      </c>
      <c r="C8" s="45"/>
      <c r="D8" s="46"/>
      <c r="E8" s="46"/>
      <c r="F8" s="45"/>
      <c r="G8" s="45">
        <v>2</v>
      </c>
      <c r="H8" s="45"/>
      <c r="I8" s="45"/>
    </row>
    <row r="9" spans="1:10" x14ac:dyDescent="0.25">
      <c r="A9" s="41">
        <v>3140</v>
      </c>
      <c r="B9" s="41" t="s">
        <v>81</v>
      </c>
      <c r="C9" s="45">
        <v>30</v>
      </c>
      <c r="D9" s="46"/>
      <c r="E9" s="46">
        <v>20</v>
      </c>
      <c r="F9" s="45"/>
      <c r="G9" s="45">
        <v>125</v>
      </c>
      <c r="H9" s="45"/>
      <c r="I9" s="45"/>
      <c r="J9" s="144"/>
    </row>
    <row r="10" spans="1:10" x14ac:dyDescent="0.25">
      <c r="A10" s="41">
        <v>3300</v>
      </c>
      <c r="B10" s="41" t="s">
        <v>138</v>
      </c>
      <c r="C10" s="45"/>
      <c r="D10" s="46"/>
      <c r="E10" s="46"/>
      <c r="F10" s="45"/>
      <c r="G10" s="45">
        <v>20</v>
      </c>
      <c r="H10" s="45"/>
      <c r="I10" s="45"/>
      <c r="J10" s="144"/>
    </row>
    <row r="11" spans="1:10" x14ac:dyDescent="0.25">
      <c r="A11" s="41">
        <v>3460</v>
      </c>
      <c r="B11" s="41" t="s">
        <v>141</v>
      </c>
      <c r="C11" s="45">
        <v>50</v>
      </c>
      <c r="D11" s="46"/>
      <c r="E11" s="46">
        <v>60</v>
      </c>
      <c r="F11" s="45"/>
      <c r="G11" s="45">
        <v>60</v>
      </c>
      <c r="H11" s="45"/>
      <c r="I11" s="45"/>
      <c r="J11" s="144"/>
    </row>
    <row r="12" spans="1:10" x14ac:dyDescent="0.25">
      <c r="A12" s="41">
        <v>3600</v>
      </c>
      <c r="B12" s="41" t="s">
        <v>9</v>
      </c>
      <c r="C12" s="45"/>
      <c r="D12" s="46"/>
      <c r="E12" s="46"/>
      <c r="F12" s="45"/>
      <c r="G12" s="45"/>
      <c r="H12" s="45"/>
      <c r="I12" s="45"/>
      <c r="J12" s="144"/>
    </row>
    <row r="13" spans="1:10" x14ac:dyDescent="0.25">
      <c r="A13" s="41">
        <v>3923</v>
      </c>
      <c r="B13" s="41" t="s">
        <v>87</v>
      </c>
      <c r="C13" s="45">
        <v>8</v>
      </c>
      <c r="D13" s="46"/>
      <c r="E13" s="46">
        <v>8</v>
      </c>
      <c r="F13" s="45"/>
      <c r="G13" s="45">
        <v>10</v>
      </c>
      <c r="H13" s="45"/>
      <c r="I13" s="45"/>
      <c r="J13" s="144"/>
    </row>
    <row r="14" spans="1:10" x14ac:dyDescent="0.25">
      <c r="A14" s="41">
        <v>3925</v>
      </c>
      <c r="B14" s="41" t="s">
        <v>86</v>
      </c>
      <c r="C14" s="45"/>
      <c r="D14" s="46"/>
      <c r="E14" s="46"/>
      <c r="F14" s="45"/>
      <c r="G14" s="45">
        <v>1.5</v>
      </c>
      <c r="H14" s="45"/>
      <c r="I14" s="45"/>
    </row>
    <row r="15" spans="1:10" x14ac:dyDescent="0.25">
      <c r="A15" s="41">
        <v>3940</v>
      </c>
      <c r="B15" s="41" t="s">
        <v>88</v>
      </c>
      <c r="C15" s="45"/>
      <c r="D15" s="46"/>
      <c r="E15" s="46"/>
      <c r="F15" s="45"/>
      <c r="G15" s="45">
        <v>100</v>
      </c>
      <c r="H15" s="45"/>
      <c r="I15" s="45"/>
    </row>
    <row r="16" spans="1:10" x14ac:dyDescent="0.25">
      <c r="A16" s="41">
        <v>3960</v>
      </c>
      <c r="B16" s="41" t="s">
        <v>142</v>
      </c>
      <c r="C16" s="45">
        <v>45</v>
      </c>
      <c r="D16" s="46"/>
      <c r="E16" s="46">
        <v>95</v>
      </c>
      <c r="F16" s="45"/>
      <c r="G16" s="45"/>
      <c r="H16" s="45"/>
      <c r="I16" s="45"/>
    </row>
    <row r="17" spans="1:9" x14ac:dyDescent="0.25">
      <c r="A17" s="41">
        <v>3990</v>
      </c>
      <c r="B17" s="41" t="s">
        <v>143</v>
      </c>
      <c r="C17" s="45">
        <v>100</v>
      </c>
      <c r="D17" s="46"/>
      <c r="E17" s="46">
        <v>140</v>
      </c>
      <c r="F17" s="45"/>
      <c r="G17" s="45"/>
      <c r="H17" s="45"/>
      <c r="I17" s="45"/>
    </row>
    <row r="18" spans="1:9" x14ac:dyDescent="0.25">
      <c r="A18" s="41">
        <v>3999</v>
      </c>
      <c r="B18" s="41" t="s">
        <v>144</v>
      </c>
      <c r="C18" s="45">
        <v>20</v>
      </c>
      <c r="D18" s="46"/>
      <c r="E18" s="46">
        <v>80</v>
      </c>
      <c r="F18" s="45"/>
      <c r="G18" s="45">
        <v>100</v>
      </c>
      <c r="H18" s="45"/>
      <c r="I18" s="45"/>
    </row>
    <row r="19" spans="1:9" s="36" customFormat="1" x14ac:dyDescent="0.25">
      <c r="A19" s="40" t="s">
        <v>64</v>
      </c>
      <c r="B19" s="2" t="s">
        <v>11</v>
      </c>
      <c r="C19" s="47">
        <f>SUM(C6:C18)</f>
        <v>323</v>
      </c>
      <c r="D19" s="48">
        <v>318</v>
      </c>
      <c r="E19" s="48">
        <f>SUM(E6:E18)</f>
        <v>403</v>
      </c>
      <c r="F19" s="47">
        <f>SUM(F6:F18)</f>
        <v>0</v>
      </c>
      <c r="G19" s="47">
        <f>SUM(G6:G18)</f>
        <v>418.5</v>
      </c>
      <c r="H19" s="47">
        <f>SUM(H6:H18)</f>
        <v>0</v>
      </c>
      <c r="I19" s="47">
        <f>SUM(I6:I18)</f>
        <v>0</v>
      </c>
    </row>
    <row r="20" spans="1:9" x14ac:dyDescent="0.25">
      <c r="A20" s="41"/>
      <c r="B20" s="41"/>
      <c r="C20" s="45"/>
      <c r="D20" s="46"/>
      <c r="E20" s="46"/>
      <c r="F20" s="45"/>
      <c r="G20" s="45"/>
      <c r="H20" s="45"/>
      <c r="I20" s="45"/>
    </row>
    <row r="21" spans="1:9" x14ac:dyDescent="0.25">
      <c r="A21" s="41">
        <v>4100</v>
      </c>
      <c r="B21" s="41" t="s">
        <v>145</v>
      </c>
      <c r="C21" s="45"/>
      <c r="D21" s="46"/>
      <c r="E21" s="46"/>
      <c r="F21" s="45"/>
      <c r="G21" s="45"/>
      <c r="H21" s="45"/>
      <c r="I21" s="45"/>
    </row>
    <row r="22" spans="1:9" s="36" customFormat="1" x14ac:dyDescent="0.25">
      <c r="A22" s="40"/>
      <c r="B22" s="40" t="s">
        <v>106</v>
      </c>
      <c r="C22" s="47">
        <f t="shared" ref="C22:I22" si="0">SUM(C21:C21)</f>
        <v>0</v>
      </c>
      <c r="D22" s="47">
        <f t="shared" si="0"/>
        <v>0</v>
      </c>
      <c r="E22" s="47">
        <f t="shared" si="0"/>
        <v>0</v>
      </c>
      <c r="F22" s="47">
        <f t="shared" si="0"/>
        <v>0</v>
      </c>
      <c r="G22" s="47">
        <f t="shared" si="0"/>
        <v>0</v>
      </c>
      <c r="H22" s="47">
        <f t="shared" si="0"/>
        <v>0</v>
      </c>
      <c r="I22" s="47">
        <f t="shared" si="0"/>
        <v>0</v>
      </c>
    </row>
    <row r="23" spans="1:9" x14ac:dyDescent="0.25">
      <c r="A23" s="41"/>
      <c r="B23" s="41"/>
      <c r="C23" s="45"/>
      <c r="D23" s="46"/>
      <c r="E23" s="46"/>
      <c r="F23" s="45"/>
      <c r="G23" s="45"/>
      <c r="H23" s="45"/>
      <c r="I23" s="45"/>
    </row>
    <row r="24" spans="1:9" x14ac:dyDescent="0.25">
      <c r="A24" s="41">
        <v>5010</v>
      </c>
      <c r="B24" s="41" t="s">
        <v>116</v>
      </c>
      <c r="C24" s="45"/>
      <c r="D24" s="46"/>
      <c r="E24" s="46"/>
      <c r="F24" s="45"/>
      <c r="G24" s="45"/>
      <c r="H24" s="45"/>
      <c r="I24" s="45"/>
    </row>
    <row r="25" spans="1:9" s="36" customFormat="1" x14ac:dyDescent="0.25">
      <c r="A25" s="40"/>
      <c r="B25" s="40" t="s">
        <v>177</v>
      </c>
      <c r="C25" s="47">
        <f t="shared" ref="C25:I25" si="1">SUM(C24:C24)</f>
        <v>0</v>
      </c>
      <c r="D25" s="47">
        <f t="shared" si="1"/>
        <v>0</v>
      </c>
      <c r="E25" s="47">
        <f t="shared" si="1"/>
        <v>0</v>
      </c>
      <c r="F25" s="47">
        <f t="shared" si="1"/>
        <v>0</v>
      </c>
      <c r="G25" s="47">
        <f t="shared" si="1"/>
        <v>0</v>
      </c>
      <c r="H25" s="47">
        <f t="shared" si="1"/>
        <v>0</v>
      </c>
      <c r="I25" s="47">
        <f t="shared" si="1"/>
        <v>0</v>
      </c>
    </row>
    <row r="26" spans="1:9" x14ac:dyDescent="0.25">
      <c r="A26" s="41"/>
      <c r="B26" s="41"/>
      <c r="C26" s="45"/>
      <c r="D26" s="46"/>
      <c r="E26" s="46"/>
      <c r="F26" s="45"/>
      <c r="G26" s="45"/>
      <c r="H26" s="45"/>
      <c r="I26" s="45"/>
    </row>
    <row r="27" spans="1:9" x14ac:dyDescent="0.25">
      <c r="A27" s="41">
        <v>6400</v>
      </c>
      <c r="B27" s="41" t="s">
        <v>153</v>
      </c>
      <c r="C27" s="45"/>
      <c r="D27" s="46"/>
      <c r="E27" s="46"/>
      <c r="F27" s="45"/>
      <c r="G27" s="45"/>
      <c r="H27" s="45"/>
      <c r="I27" s="45"/>
    </row>
    <row r="28" spans="1:9" x14ac:dyDescent="0.25">
      <c r="A28" s="41">
        <v>6540</v>
      </c>
      <c r="B28" s="41" t="s">
        <v>154</v>
      </c>
      <c r="C28" s="45">
        <v>25</v>
      </c>
      <c r="D28" s="46"/>
      <c r="E28" s="46">
        <v>25</v>
      </c>
      <c r="F28" s="45"/>
      <c r="G28" s="45">
        <v>15</v>
      </c>
      <c r="H28" s="45"/>
      <c r="I28" s="45"/>
    </row>
    <row r="29" spans="1:9" x14ac:dyDescent="0.25">
      <c r="A29" s="41">
        <v>6550</v>
      </c>
      <c r="B29" s="41" t="s">
        <v>117</v>
      </c>
      <c r="C29" s="45">
        <v>20</v>
      </c>
      <c r="D29" s="46"/>
      <c r="E29" s="46">
        <v>20</v>
      </c>
      <c r="F29" s="45"/>
      <c r="G29" s="45"/>
      <c r="H29" s="45"/>
      <c r="I29" s="45"/>
    </row>
    <row r="30" spans="1:9" x14ac:dyDescent="0.25">
      <c r="A30" s="41">
        <v>6570</v>
      </c>
      <c r="B30" s="41" t="s">
        <v>155</v>
      </c>
      <c r="C30" s="45">
        <v>70</v>
      </c>
      <c r="D30" s="46"/>
      <c r="E30" s="46">
        <v>80</v>
      </c>
      <c r="F30" s="45"/>
      <c r="G30" s="45"/>
      <c r="H30" s="45"/>
      <c r="I30" s="45"/>
    </row>
    <row r="31" spans="1:9" x14ac:dyDescent="0.25">
      <c r="A31" s="41">
        <v>6590</v>
      </c>
      <c r="B31" s="41" t="s">
        <v>156</v>
      </c>
      <c r="C31" s="45">
        <v>10</v>
      </c>
      <c r="D31" s="46"/>
      <c r="E31" s="46">
        <v>10</v>
      </c>
      <c r="F31" s="45"/>
      <c r="G31" s="45">
        <v>5</v>
      </c>
      <c r="H31" s="45"/>
      <c r="I31" s="45"/>
    </row>
    <row r="32" spans="1:9" x14ac:dyDescent="0.25">
      <c r="A32" s="41"/>
      <c r="B32" s="41" t="s">
        <v>295</v>
      </c>
      <c r="C32" s="45"/>
      <c r="D32" s="46"/>
      <c r="E32" s="46"/>
      <c r="F32" s="45"/>
      <c r="G32" s="45">
        <v>5</v>
      </c>
      <c r="H32" s="45"/>
      <c r="I32" s="45"/>
    </row>
    <row r="33" spans="1:9" x14ac:dyDescent="0.25">
      <c r="A33" s="41">
        <v>6780</v>
      </c>
      <c r="B33" s="41" t="s">
        <v>159</v>
      </c>
      <c r="C33" s="45"/>
      <c r="D33" s="46"/>
      <c r="E33" s="46"/>
      <c r="F33" s="45"/>
      <c r="G33" s="45"/>
      <c r="H33" s="45"/>
      <c r="I33" s="45"/>
    </row>
    <row r="34" spans="1:9" x14ac:dyDescent="0.25">
      <c r="A34" s="41">
        <v>6785</v>
      </c>
      <c r="B34" s="41" t="s">
        <v>95</v>
      </c>
      <c r="C34" s="45">
        <v>10</v>
      </c>
      <c r="D34" s="46"/>
      <c r="E34" s="46">
        <v>10</v>
      </c>
      <c r="F34" s="45"/>
      <c r="G34" s="45"/>
      <c r="H34" s="45"/>
      <c r="I34" s="45"/>
    </row>
    <row r="35" spans="1:9" x14ac:dyDescent="0.25">
      <c r="A35" s="41">
        <v>6800</v>
      </c>
      <c r="B35" s="41" t="s">
        <v>46</v>
      </c>
      <c r="C35" s="45"/>
      <c r="D35" s="46"/>
      <c r="E35" s="46"/>
      <c r="F35" s="45"/>
      <c r="G35" s="45"/>
      <c r="H35" s="45"/>
      <c r="I35" s="45"/>
    </row>
    <row r="36" spans="1:9" x14ac:dyDescent="0.25">
      <c r="A36" s="41">
        <v>6810</v>
      </c>
      <c r="B36" s="41" t="s">
        <v>160</v>
      </c>
      <c r="C36" s="45"/>
      <c r="D36" s="46"/>
      <c r="E36" s="46"/>
      <c r="F36" s="45"/>
      <c r="G36" s="45"/>
      <c r="H36" s="45"/>
      <c r="I36" s="45"/>
    </row>
    <row r="37" spans="1:9" x14ac:dyDescent="0.25">
      <c r="A37" s="41">
        <v>6860</v>
      </c>
      <c r="B37" s="41" t="s">
        <v>162</v>
      </c>
      <c r="C37" s="45">
        <v>5</v>
      </c>
      <c r="D37" s="46"/>
      <c r="E37" s="46">
        <v>5</v>
      </c>
      <c r="F37" s="45"/>
      <c r="G37" s="45">
        <v>3</v>
      </c>
      <c r="H37" s="45"/>
      <c r="I37" s="45"/>
    </row>
    <row r="38" spans="1:9" x14ac:dyDescent="0.25">
      <c r="A38" s="41">
        <v>7110</v>
      </c>
      <c r="B38" s="41" t="s">
        <v>165</v>
      </c>
      <c r="C38" s="45"/>
      <c r="D38" s="46"/>
      <c r="E38" s="46"/>
      <c r="F38" s="45"/>
      <c r="G38" s="45"/>
      <c r="H38" s="45"/>
      <c r="I38" s="45"/>
    </row>
    <row r="39" spans="1:9" x14ac:dyDescent="0.25">
      <c r="A39" s="41">
        <v>7140</v>
      </c>
      <c r="B39" s="41" t="s">
        <v>166</v>
      </c>
      <c r="C39" s="45">
        <v>110</v>
      </c>
      <c r="D39" s="46"/>
      <c r="E39" s="46">
        <v>140</v>
      </c>
      <c r="F39" s="45"/>
      <c r="G39" s="45">
        <v>190</v>
      </c>
      <c r="H39" s="45"/>
      <c r="I39" s="45"/>
    </row>
    <row r="40" spans="1:9" x14ac:dyDescent="0.25">
      <c r="A40" s="41"/>
      <c r="B40" s="41" t="s">
        <v>294</v>
      </c>
      <c r="C40" s="45"/>
      <c r="D40" s="46"/>
      <c r="E40" s="46"/>
      <c r="F40" s="45"/>
      <c r="G40" s="45">
        <v>25</v>
      </c>
      <c r="H40" s="45"/>
      <c r="I40" s="45"/>
    </row>
    <row r="41" spans="1:9" x14ac:dyDescent="0.25">
      <c r="A41" s="41">
        <v>7210</v>
      </c>
      <c r="B41" s="41" t="s">
        <v>169</v>
      </c>
      <c r="C41" s="45"/>
      <c r="D41" s="46"/>
      <c r="E41" s="46"/>
      <c r="F41" s="45"/>
      <c r="G41" s="45"/>
      <c r="H41" s="45"/>
      <c r="I41" s="45"/>
    </row>
    <row r="42" spans="1:9" x14ac:dyDescent="0.25">
      <c r="A42" s="41">
        <v>7320</v>
      </c>
      <c r="B42" s="41" t="s">
        <v>170</v>
      </c>
      <c r="C42" s="45">
        <v>12.5</v>
      </c>
      <c r="D42" s="46"/>
      <c r="E42" s="46">
        <v>5</v>
      </c>
      <c r="F42" s="45"/>
      <c r="G42" s="45">
        <v>6</v>
      </c>
      <c r="H42" s="45"/>
      <c r="I42" s="45"/>
    </row>
    <row r="43" spans="1:9" x14ac:dyDescent="0.25">
      <c r="A43" s="41">
        <v>7410</v>
      </c>
      <c r="B43" s="41" t="s">
        <v>19</v>
      </c>
      <c r="C43" s="45">
        <v>2</v>
      </c>
      <c r="D43" s="46"/>
      <c r="E43" s="46">
        <v>2</v>
      </c>
      <c r="F43" s="45"/>
      <c r="G43" s="45">
        <v>2</v>
      </c>
      <c r="H43" s="45"/>
      <c r="I43" s="45"/>
    </row>
    <row r="44" spans="1:9" x14ac:dyDescent="0.25">
      <c r="A44" s="41"/>
      <c r="B44" s="41" t="s">
        <v>292</v>
      </c>
      <c r="C44" s="45"/>
      <c r="D44" s="46"/>
      <c r="E44" s="46"/>
      <c r="F44" s="45"/>
      <c r="G44" s="45">
        <v>1.5</v>
      </c>
      <c r="H44" s="45"/>
      <c r="I44" s="45"/>
    </row>
    <row r="45" spans="1:9" x14ac:dyDescent="0.25">
      <c r="A45" s="41">
        <v>7420</v>
      </c>
      <c r="B45" s="41" t="s">
        <v>49</v>
      </c>
      <c r="C45" s="45">
        <v>2</v>
      </c>
      <c r="D45" s="46"/>
      <c r="E45" s="46">
        <v>2</v>
      </c>
      <c r="F45" s="45"/>
      <c r="G45" s="45">
        <v>5</v>
      </c>
      <c r="H45" s="45"/>
      <c r="I45" s="45"/>
    </row>
    <row r="46" spans="1:9" x14ac:dyDescent="0.25">
      <c r="A46" s="41">
        <v>7430</v>
      </c>
      <c r="B46" s="41" t="s">
        <v>60</v>
      </c>
      <c r="C46" s="45">
        <v>2</v>
      </c>
      <c r="D46" s="46"/>
      <c r="E46" s="46">
        <v>2</v>
      </c>
      <c r="F46" s="45"/>
      <c r="G46" s="45">
        <v>2</v>
      </c>
      <c r="H46" s="45"/>
      <c r="I46" s="45"/>
    </row>
    <row r="47" spans="1:9" x14ac:dyDescent="0.25">
      <c r="A47" s="41"/>
      <c r="B47" s="41" t="s">
        <v>293</v>
      </c>
      <c r="C47" s="45"/>
      <c r="D47" s="46"/>
      <c r="E47" s="46"/>
      <c r="F47" s="45"/>
      <c r="G47" s="45">
        <v>49.35</v>
      </c>
      <c r="H47" s="45"/>
      <c r="I47" s="45"/>
    </row>
    <row r="48" spans="1:9" x14ac:dyDescent="0.25">
      <c r="A48" s="41">
        <v>7440</v>
      </c>
      <c r="B48" s="41" t="s">
        <v>171</v>
      </c>
      <c r="C48" s="45">
        <v>50</v>
      </c>
      <c r="D48" s="46"/>
      <c r="E48" s="46">
        <v>50</v>
      </c>
      <c r="F48" s="45"/>
      <c r="G48" s="45">
        <v>50</v>
      </c>
      <c r="H48" s="45"/>
      <c r="I48" s="45"/>
    </row>
    <row r="49" spans="1:11" x14ac:dyDescent="0.25">
      <c r="A49" s="41">
        <v>7720</v>
      </c>
      <c r="B49" s="41" t="s">
        <v>172</v>
      </c>
      <c r="C49" s="45"/>
      <c r="D49" s="46"/>
      <c r="E49" s="46"/>
      <c r="F49" s="45"/>
      <c r="G49" s="45"/>
      <c r="H49" s="45"/>
      <c r="I49" s="45"/>
    </row>
    <row r="50" spans="1:11" x14ac:dyDescent="0.25">
      <c r="A50" s="41">
        <v>7770</v>
      </c>
      <c r="B50" s="41" t="s">
        <v>20</v>
      </c>
      <c r="C50" s="45">
        <v>0.2</v>
      </c>
      <c r="D50" s="46"/>
      <c r="E50" s="46">
        <v>1.5</v>
      </c>
      <c r="F50" s="45"/>
      <c r="G50" s="45"/>
      <c r="H50" s="45"/>
      <c r="I50" s="45"/>
    </row>
    <row r="51" spans="1:11" x14ac:dyDescent="0.25">
      <c r="A51" s="41">
        <v>7791</v>
      </c>
      <c r="B51" s="41" t="s">
        <v>173</v>
      </c>
      <c r="C51" s="45"/>
      <c r="D51" s="46"/>
      <c r="E51" s="46">
        <v>49.7</v>
      </c>
      <c r="F51" s="45"/>
      <c r="G51" s="45">
        <v>100</v>
      </c>
      <c r="H51" s="45"/>
      <c r="I51" s="45"/>
    </row>
    <row r="52" spans="1:11" s="2" customFormat="1" x14ac:dyDescent="0.25">
      <c r="A52" s="50"/>
      <c r="B52" s="39" t="s">
        <v>102</v>
      </c>
      <c r="C52" s="51">
        <f t="shared" ref="C52:I52" si="2">SUM(C27:C51)</f>
        <v>318.7</v>
      </c>
      <c r="D52" s="51">
        <f t="shared" si="2"/>
        <v>0</v>
      </c>
      <c r="E52" s="51">
        <f t="shared" si="2"/>
        <v>402.2</v>
      </c>
      <c r="F52" s="51">
        <f t="shared" si="2"/>
        <v>0</v>
      </c>
      <c r="G52" s="51">
        <f t="shared" si="2"/>
        <v>458.85</v>
      </c>
      <c r="H52" s="51">
        <f t="shared" si="2"/>
        <v>0</v>
      </c>
      <c r="I52" s="51">
        <f t="shared" si="2"/>
        <v>0</v>
      </c>
    </row>
    <row r="53" spans="1:11" s="2" customFormat="1" x14ac:dyDescent="0.25">
      <c r="A53" s="50"/>
      <c r="B53" s="39"/>
      <c r="C53" s="51"/>
      <c r="D53" s="51"/>
      <c r="E53" s="51"/>
      <c r="F53" s="51"/>
      <c r="G53" s="51"/>
      <c r="H53" s="51"/>
      <c r="I53" s="51"/>
    </row>
    <row r="54" spans="1:11" s="2" customFormat="1" x14ac:dyDescent="0.25">
      <c r="A54" s="50"/>
      <c r="B54" s="39" t="s">
        <v>21</v>
      </c>
      <c r="C54" s="51">
        <f>+C22+C25+C52</f>
        <v>318.7</v>
      </c>
      <c r="D54" s="51">
        <v>438</v>
      </c>
      <c r="E54" s="51">
        <f>+E22+E25+E52</f>
        <v>402.2</v>
      </c>
      <c r="F54" s="51">
        <f>+F22+F25+F52</f>
        <v>0</v>
      </c>
      <c r="G54" s="51">
        <f>+G22+G25+G52</f>
        <v>458.85</v>
      </c>
      <c r="H54" s="51">
        <f>+H22+H25+H52</f>
        <v>0</v>
      </c>
      <c r="I54" s="51">
        <f>+I22+I25+I52</f>
        <v>0</v>
      </c>
    </row>
    <row r="55" spans="1:11" s="2" customFormat="1" x14ac:dyDescent="0.25">
      <c r="A55" s="50"/>
      <c r="B55" s="39"/>
      <c r="C55" s="51"/>
      <c r="D55" s="51"/>
      <c r="E55" s="51"/>
      <c r="F55" s="51"/>
      <c r="G55" s="51"/>
      <c r="H55" s="51"/>
      <c r="I55" s="51"/>
    </row>
    <row r="56" spans="1:11" s="2" customFormat="1" x14ac:dyDescent="0.25">
      <c r="A56" s="50"/>
      <c r="B56" s="39" t="s">
        <v>53</v>
      </c>
      <c r="C56" s="51">
        <f t="shared" ref="C56:I56" si="3">+C19-C54</f>
        <v>4.3000000000000114</v>
      </c>
      <c r="D56" s="51">
        <f t="shared" si="3"/>
        <v>-120</v>
      </c>
      <c r="E56" s="51">
        <f t="shared" si="3"/>
        <v>0.80000000000001137</v>
      </c>
      <c r="F56" s="51">
        <f t="shared" si="3"/>
        <v>0</v>
      </c>
      <c r="G56" s="51">
        <f t="shared" si="3"/>
        <v>-40.350000000000023</v>
      </c>
      <c r="H56" s="51">
        <f t="shared" si="3"/>
        <v>0</v>
      </c>
      <c r="I56" s="51">
        <f t="shared" si="3"/>
        <v>0</v>
      </c>
    </row>
    <row r="57" spans="1:11" s="9" customFormat="1" x14ac:dyDescent="0.25">
      <c r="A57" s="52"/>
      <c r="B57" s="53"/>
      <c r="C57" s="54"/>
      <c r="D57" s="54"/>
      <c r="E57" s="54"/>
      <c r="F57" s="54"/>
      <c r="G57" s="54"/>
      <c r="H57" s="54"/>
      <c r="I57" s="54"/>
    </row>
    <row r="58" spans="1:11" s="2" customFormat="1" x14ac:dyDescent="0.25">
      <c r="A58" s="50"/>
      <c r="B58" s="39" t="s">
        <v>110</v>
      </c>
      <c r="C58" s="51">
        <v>-0.3</v>
      </c>
      <c r="D58" s="51">
        <v>0</v>
      </c>
      <c r="E58" s="51">
        <v>-0.3</v>
      </c>
      <c r="F58" s="51">
        <v>0</v>
      </c>
      <c r="G58" s="51">
        <v>0</v>
      </c>
      <c r="H58" s="51">
        <v>0</v>
      </c>
      <c r="I58" s="51">
        <v>0</v>
      </c>
    </row>
    <row r="59" spans="1:11" s="9" customFormat="1" x14ac:dyDescent="0.25">
      <c r="A59" s="52"/>
      <c r="B59" s="53"/>
      <c r="C59" s="54"/>
      <c r="D59" s="54"/>
      <c r="E59" s="54"/>
      <c r="F59" s="54"/>
      <c r="G59" s="54"/>
      <c r="H59" s="54"/>
      <c r="I59" s="54"/>
    </row>
    <row r="60" spans="1:11" s="9" customFormat="1" x14ac:dyDescent="0.25">
      <c r="A60" s="52"/>
      <c r="B60" s="39" t="s">
        <v>22</v>
      </c>
      <c r="C60" s="51">
        <f>+C56-C58</f>
        <v>4.6000000000000112</v>
      </c>
      <c r="D60" s="51">
        <f>+D56-D58</f>
        <v>-120</v>
      </c>
      <c r="E60" s="51">
        <f>+E56-E58</f>
        <v>1.1000000000000114</v>
      </c>
      <c r="F60" s="51">
        <f t="shared" ref="F60" si="4">+F56-F58</f>
        <v>0</v>
      </c>
      <c r="G60" s="51">
        <f>+G56-G58</f>
        <v>-40.350000000000023</v>
      </c>
      <c r="H60" s="51">
        <f>+H56-H58</f>
        <v>0</v>
      </c>
      <c r="I60" s="51">
        <f>+I56-I58</f>
        <v>0</v>
      </c>
    </row>
    <row r="62" spans="1:11" s="9" customFormat="1" x14ac:dyDescent="0.25">
      <c r="A62" s="19"/>
      <c r="B62" s="2" t="s">
        <v>54</v>
      </c>
    </row>
    <row r="63" spans="1:11" s="9" customFormat="1" ht="14.5" x14ac:dyDescent="0.35">
      <c r="A63" s="19"/>
      <c r="J63"/>
      <c r="K63"/>
    </row>
    <row r="64" spans="1:11" s="9" customFormat="1" ht="14.5" x14ac:dyDescent="0.35">
      <c r="A64" s="19"/>
      <c r="J64"/>
      <c r="K64"/>
    </row>
    <row r="65" spans="1:11" s="9" customFormat="1" x14ac:dyDescent="0.25">
      <c r="A65" s="19"/>
    </row>
    <row r="66" spans="1:11" s="9" customFormat="1" ht="14.5" x14ac:dyDescent="0.35">
      <c r="A66" s="19"/>
      <c r="J66"/>
      <c r="K66"/>
    </row>
    <row r="67" spans="1:11" s="9" customFormat="1" ht="14.5" x14ac:dyDescent="0.35">
      <c r="A67" s="19"/>
      <c r="J67"/>
      <c r="K67"/>
    </row>
    <row r="68" spans="1:11" s="9" customFormat="1" ht="14.5" x14ac:dyDescent="0.35">
      <c r="A68" s="19"/>
      <c r="J68"/>
      <c r="K68"/>
    </row>
    <row r="69" spans="1:11" s="9" customFormat="1" ht="14.5" x14ac:dyDescent="0.35">
      <c r="A69" s="19"/>
      <c r="J69"/>
      <c r="K69"/>
    </row>
    <row r="70" spans="1:11" s="9" customFormat="1" ht="14.5" x14ac:dyDescent="0.35">
      <c r="A70" s="19"/>
      <c r="J70"/>
      <c r="K70"/>
    </row>
    <row r="71" spans="1:11" s="9" customFormat="1" ht="14.5" x14ac:dyDescent="0.35">
      <c r="A71" s="19"/>
      <c r="J71"/>
      <c r="K71"/>
    </row>
    <row r="72" spans="1:11" s="9" customFormat="1" ht="14.5" x14ac:dyDescent="0.35">
      <c r="A72" s="19"/>
      <c r="J72"/>
      <c r="K72"/>
    </row>
    <row r="73" spans="1:11" s="9" customFormat="1" ht="14.5" x14ac:dyDescent="0.35">
      <c r="A73" s="19"/>
      <c r="J73"/>
      <c r="K73"/>
    </row>
    <row r="74" spans="1:11" s="9" customFormat="1" ht="14.5" x14ac:dyDescent="0.35">
      <c r="A74" s="19"/>
      <c r="J74"/>
      <c r="K74"/>
    </row>
    <row r="75" spans="1:11" s="9" customFormat="1" ht="14.5" x14ac:dyDescent="0.35">
      <c r="A75" s="19"/>
      <c r="J75"/>
      <c r="K75"/>
    </row>
    <row r="76" spans="1:11" s="9" customFormat="1" ht="14.5" x14ac:dyDescent="0.35">
      <c r="A76" s="19"/>
      <c r="J76"/>
      <c r="K76"/>
    </row>
    <row r="77" spans="1:11" s="9" customFormat="1" ht="14.5" x14ac:dyDescent="0.35">
      <c r="A77" s="19"/>
      <c r="J77"/>
      <c r="K77"/>
    </row>
    <row r="78" spans="1:11" s="9" customFormat="1" ht="14.5" x14ac:dyDescent="0.35">
      <c r="A78" s="19"/>
      <c r="J78"/>
      <c r="K78"/>
    </row>
    <row r="79" spans="1:11" s="9" customFormat="1" ht="14.5" x14ac:dyDescent="0.35">
      <c r="A79" s="19"/>
      <c r="J79"/>
      <c r="K79"/>
    </row>
    <row r="80" spans="1:11" s="9" customFormat="1" ht="14.5" x14ac:dyDescent="0.35">
      <c r="A80" s="19"/>
      <c r="J80"/>
      <c r="K80"/>
    </row>
    <row r="81" spans="1:11" s="9" customFormat="1" ht="14.5" x14ac:dyDescent="0.35">
      <c r="A81" s="19"/>
      <c r="J81"/>
      <c r="K81"/>
    </row>
    <row r="82" spans="1:11" s="9" customFormat="1" ht="14.5" x14ac:dyDescent="0.35">
      <c r="A82" s="19"/>
      <c r="J82"/>
      <c r="K82"/>
    </row>
    <row r="83" spans="1:11" s="9" customFormat="1" ht="14.5" x14ac:dyDescent="0.35">
      <c r="A83" s="19"/>
      <c r="J83"/>
      <c r="K83"/>
    </row>
    <row r="84" spans="1:11" s="9" customFormat="1" ht="14.5" x14ac:dyDescent="0.35">
      <c r="A84" s="19"/>
      <c r="J84"/>
      <c r="K84"/>
    </row>
    <row r="85" spans="1:11" s="9" customFormat="1" ht="14.5" x14ac:dyDescent="0.35">
      <c r="A85" s="19"/>
      <c r="J85"/>
      <c r="K85"/>
    </row>
    <row r="86" spans="1:11" s="9" customFormat="1" ht="14.5" x14ac:dyDescent="0.35">
      <c r="A86" s="19"/>
      <c r="J86"/>
      <c r="K86"/>
    </row>
    <row r="87" spans="1:11" s="9" customFormat="1" ht="14.5" x14ac:dyDescent="0.35">
      <c r="A87" s="19"/>
      <c r="J87"/>
      <c r="K87"/>
    </row>
    <row r="88" spans="1:11" s="9" customFormat="1" ht="14.5" x14ac:dyDescent="0.35">
      <c r="A88" s="19"/>
      <c r="J88"/>
      <c r="K88"/>
    </row>
    <row r="89" spans="1:11" s="9" customFormat="1" ht="14.5" x14ac:dyDescent="0.35">
      <c r="A89" s="19"/>
      <c r="J89"/>
      <c r="K89"/>
    </row>
    <row r="90" spans="1:11" s="9" customFormat="1" ht="14.5" x14ac:dyDescent="0.35">
      <c r="A90" s="19"/>
      <c r="J90"/>
      <c r="K90"/>
    </row>
    <row r="91" spans="1:11" s="9" customFormat="1" ht="14.5" x14ac:dyDescent="0.35">
      <c r="A91" s="19"/>
      <c r="J91"/>
      <c r="K91"/>
    </row>
    <row r="92" spans="1:11" s="9" customFormat="1" ht="14.5" x14ac:dyDescent="0.35">
      <c r="A92" s="19"/>
      <c r="J92"/>
      <c r="K92"/>
    </row>
    <row r="93" spans="1:11" s="9" customFormat="1" ht="14.5" x14ac:dyDescent="0.35">
      <c r="A93" s="19"/>
      <c r="J93"/>
      <c r="K93"/>
    </row>
    <row r="94" spans="1:11" s="9" customFormat="1" ht="14.5" x14ac:dyDescent="0.35">
      <c r="A94" s="19"/>
      <c r="J94"/>
      <c r="K94"/>
    </row>
    <row r="95" spans="1:11" s="9" customFormat="1" ht="14.5" x14ac:dyDescent="0.35">
      <c r="A95" s="19"/>
      <c r="J95"/>
      <c r="K95"/>
    </row>
    <row r="96" spans="1:11" s="9" customFormat="1" ht="14.5" x14ac:dyDescent="0.35">
      <c r="A96" s="19"/>
      <c r="J96"/>
      <c r="K96"/>
    </row>
    <row r="97" spans="1:11" s="9" customFormat="1" ht="14.5" x14ac:dyDescent="0.35">
      <c r="A97" s="19"/>
      <c r="J97"/>
      <c r="K97"/>
    </row>
    <row r="98" spans="1:11" s="9" customFormat="1" ht="14.5" x14ac:dyDescent="0.35">
      <c r="A98" s="19"/>
      <c r="J98"/>
      <c r="K98"/>
    </row>
    <row r="99" spans="1:11" s="9" customFormat="1" ht="14.5" x14ac:dyDescent="0.35">
      <c r="A99" s="19"/>
      <c r="J99"/>
      <c r="K99"/>
    </row>
    <row r="100" spans="1:11" s="9" customFormat="1" ht="14.5" x14ac:dyDescent="0.35">
      <c r="A100" s="19"/>
      <c r="J100"/>
      <c r="K100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7"/>
  <sheetViews>
    <sheetView zoomScale="170" zoomScaleNormal="170" zoomScalePageLayoutView="170" workbookViewId="0">
      <selection activeCell="G21" sqref="G21:I33"/>
    </sheetView>
  </sheetViews>
  <sheetFormatPr baseColWidth="10" defaultColWidth="10.81640625" defaultRowHeight="14.5" x14ac:dyDescent="0.35"/>
  <cols>
    <col min="1" max="1" width="6.81640625" style="19" customWidth="1"/>
    <col min="2" max="2" width="27.36328125" style="9" customWidth="1"/>
    <col min="3" max="5" width="9.7265625" style="9" customWidth="1"/>
    <col min="6" max="6" width="9.7265625" style="9" hidden="1" customWidth="1"/>
    <col min="7" max="9" width="9.7265625" style="9" customWidth="1"/>
    <col min="10" max="11" width="11.36328125" customWidth="1"/>
    <col min="12" max="16384" width="10.81640625" style="9"/>
  </cols>
  <sheetData>
    <row r="1" spans="1:11" s="33" customFormat="1" ht="15.5" x14ac:dyDescent="0.35">
      <c r="A1" s="35" t="s">
        <v>4</v>
      </c>
    </row>
    <row r="2" spans="1:11" s="33" customFormat="1" ht="15.5" x14ac:dyDescent="0.35">
      <c r="A2" s="35" t="s">
        <v>182</v>
      </c>
      <c r="C2" s="33" t="s">
        <v>31</v>
      </c>
    </row>
    <row r="3" spans="1:11" s="2" customFormat="1" ht="11.5" x14ac:dyDescent="0.25">
      <c r="A3" s="21"/>
    </row>
    <row r="4" spans="1:11" s="2" customFormat="1" ht="11.5" x14ac:dyDescent="0.25">
      <c r="A4" s="27" t="s">
        <v>77</v>
      </c>
      <c r="B4" s="2" t="s">
        <v>6</v>
      </c>
      <c r="C4" s="4" t="s">
        <v>1</v>
      </c>
      <c r="D4" s="4" t="s">
        <v>3</v>
      </c>
      <c r="E4" s="4" t="s">
        <v>1</v>
      </c>
      <c r="F4" s="4" t="s">
        <v>2</v>
      </c>
      <c r="G4" s="4" t="s">
        <v>1</v>
      </c>
      <c r="H4" s="4" t="s">
        <v>3</v>
      </c>
      <c r="I4" s="4" t="s">
        <v>1</v>
      </c>
    </row>
    <row r="5" spans="1:11" s="2" customFormat="1" ht="11.5" x14ac:dyDescent="0.25">
      <c r="A5" s="7" t="s">
        <v>78</v>
      </c>
      <c r="B5" s="6" t="s">
        <v>0</v>
      </c>
      <c r="C5" s="7">
        <v>2014</v>
      </c>
      <c r="D5" s="7">
        <v>2014</v>
      </c>
      <c r="E5" s="7">
        <v>2015</v>
      </c>
      <c r="F5" s="7">
        <v>2015</v>
      </c>
      <c r="G5" s="7">
        <v>2016</v>
      </c>
      <c r="H5" s="7">
        <v>2016</v>
      </c>
      <c r="I5" s="7">
        <v>2017</v>
      </c>
    </row>
    <row r="6" spans="1:11" ht="11.5" x14ac:dyDescent="0.25">
      <c r="A6" s="19">
        <v>3100</v>
      </c>
      <c r="B6" s="9" t="s">
        <v>7</v>
      </c>
      <c r="C6" s="10"/>
      <c r="D6" s="10"/>
      <c r="E6" s="10"/>
      <c r="F6" s="10"/>
      <c r="G6" s="10"/>
      <c r="H6" s="10"/>
      <c r="I6" s="10"/>
      <c r="J6" s="9"/>
      <c r="K6" s="9"/>
    </row>
    <row r="7" spans="1:11" ht="11.5" x14ac:dyDescent="0.25">
      <c r="A7" s="19">
        <v>3110</v>
      </c>
      <c r="B7" s="9" t="s">
        <v>84</v>
      </c>
      <c r="C7" s="10">
        <v>30</v>
      </c>
      <c r="D7" s="10"/>
      <c r="E7" s="10"/>
      <c r="F7" s="10"/>
      <c r="G7" s="10"/>
      <c r="H7" s="10"/>
      <c r="I7" s="10"/>
      <c r="J7" s="9"/>
      <c r="K7" s="9"/>
    </row>
    <row r="8" spans="1:11" ht="11.5" x14ac:dyDescent="0.25">
      <c r="A8" s="19">
        <v>3120</v>
      </c>
      <c r="B8" s="9" t="s">
        <v>80</v>
      </c>
      <c r="C8" s="10"/>
      <c r="D8" s="10"/>
      <c r="E8" s="10"/>
      <c r="F8" s="10"/>
      <c r="G8" s="10"/>
      <c r="H8" s="10"/>
      <c r="I8" s="10"/>
      <c r="J8" s="9"/>
      <c r="K8" s="9"/>
    </row>
    <row r="9" spans="1:11" ht="11.5" x14ac:dyDescent="0.25">
      <c r="A9" s="19">
        <v>3140</v>
      </c>
      <c r="B9" s="9" t="s">
        <v>81</v>
      </c>
      <c r="C9" s="10">
        <v>35</v>
      </c>
      <c r="D9" s="10"/>
      <c r="E9" s="10"/>
      <c r="F9" s="10"/>
      <c r="G9" s="10"/>
      <c r="H9" s="10"/>
      <c r="I9" s="10"/>
      <c r="J9" s="9"/>
      <c r="K9" s="9"/>
    </row>
    <row r="10" spans="1:11" ht="11.5" x14ac:dyDescent="0.25">
      <c r="A10" s="19">
        <v>3460</v>
      </c>
      <c r="B10" s="9" t="s">
        <v>85</v>
      </c>
      <c r="C10" s="10"/>
      <c r="D10" s="10"/>
      <c r="E10" s="10"/>
      <c r="F10" s="10"/>
      <c r="G10" s="10"/>
      <c r="H10" s="10"/>
      <c r="I10" s="10"/>
      <c r="J10" s="9"/>
      <c r="K10" s="9"/>
    </row>
    <row r="11" spans="1:11" ht="11.5" x14ac:dyDescent="0.25">
      <c r="A11" s="19">
        <v>3600</v>
      </c>
      <c r="B11" s="9" t="s">
        <v>9</v>
      </c>
      <c r="C11" s="10"/>
      <c r="D11" s="10"/>
      <c r="E11" s="10"/>
      <c r="F11" s="10"/>
      <c r="G11" s="10"/>
      <c r="H11" s="10"/>
      <c r="I11" s="10"/>
      <c r="J11" s="9"/>
      <c r="K11" s="9"/>
    </row>
    <row r="12" spans="1:11" ht="11.5" x14ac:dyDescent="0.25">
      <c r="A12" s="19">
        <v>3825</v>
      </c>
      <c r="B12" s="9" t="s">
        <v>86</v>
      </c>
      <c r="C12" s="10">
        <v>10</v>
      </c>
      <c r="D12" s="10"/>
      <c r="E12" s="10">
        <v>10</v>
      </c>
      <c r="F12" s="10"/>
      <c r="G12" s="10"/>
      <c r="H12" s="10"/>
      <c r="I12" s="10"/>
      <c r="J12" s="9"/>
      <c r="K12" s="9"/>
    </row>
    <row r="13" spans="1:11" ht="11.5" x14ac:dyDescent="0.25">
      <c r="A13" s="19">
        <v>3923</v>
      </c>
      <c r="B13" s="9" t="s">
        <v>87</v>
      </c>
      <c r="C13" s="10">
        <v>10</v>
      </c>
      <c r="D13" s="10"/>
      <c r="E13" s="10">
        <v>15</v>
      </c>
      <c r="F13" s="10"/>
      <c r="G13" s="10"/>
      <c r="H13" s="10"/>
      <c r="I13" s="10"/>
      <c r="J13" s="9"/>
      <c r="K13" s="9"/>
    </row>
    <row r="14" spans="1:11" ht="11.5" x14ac:dyDescent="0.25">
      <c r="A14" s="20">
        <v>3999</v>
      </c>
      <c r="B14" s="15" t="s">
        <v>39</v>
      </c>
      <c r="C14" s="16"/>
      <c r="D14" s="16"/>
      <c r="E14" s="16"/>
      <c r="F14" s="16"/>
      <c r="G14" s="16"/>
      <c r="H14" s="16"/>
      <c r="I14" s="16"/>
      <c r="J14" s="9"/>
      <c r="K14" s="9"/>
    </row>
    <row r="15" spans="1:11" s="2" customFormat="1" ht="11.5" x14ac:dyDescent="0.25">
      <c r="A15" s="21"/>
      <c r="B15" s="2" t="s">
        <v>11</v>
      </c>
      <c r="C15" s="18">
        <f>SUM(C6:C14)</f>
        <v>85</v>
      </c>
      <c r="D15" s="18">
        <v>19</v>
      </c>
      <c r="E15" s="18">
        <f>SUM(E6:E14)</f>
        <v>25</v>
      </c>
      <c r="F15" s="18">
        <f>SUM(F6:F14)</f>
        <v>0</v>
      </c>
      <c r="G15" s="18">
        <f>SUM(G6:G14)</f>
        <v>0</v>
      </c>
      <c r="H15" s="18">
        <f>SUM(H6:H14)</f>
        <v>0</v>
      </c>
      <c r="I15" s="18">
        <f>SUM(I6:I14)</f>
        <v>0</v>
      </c>
    </row>
    <row r="16" spans="1:11" ht="11.5" x14ac:dyDescent="0.25">
      <c r="C16" s="10"/>
      <c r="D16" s="10"/>
      <c r="E16" s="10"/>
      <c r="F16" s="10"/>
      <c r="G16" s="10"/>
      <c r="H16" s="10"/>
      <c r="I16" s="10"/>
      <c r="J16" s="9"/>
      <c r="K16" s="9"/>
    </row>
    <row r="17" spans="1:11" s="2" customFormat="1" ht="11.5" x14ac:dyDescent="0.25">
      <c r="A17" s="21">
        <v>4100</v>
      </c>
      <c r="B17" s="2" t="s">
        <v>40</v>
      </c>
      <c r="C17" s="18">
        <v>30</v>
      </c>
      <c r="D17" s="18"/>
      <c r="E17" s="18"/>
      <c r="F17" s="18"/>
      <c r="G17" s="18">
        <v>0</v>
      </c>
      <c r="H17" s="18">
        <v>0</v>
      </c>
      <c r="I17" s="18">
        <v>0</v>
      </c>
    </row>
    <row r="18" spans="1:11" ht="11.5" x14ac:dyDescent="0.25">
      <c r="C18" s="10"/>
      <c r="D18" s="10"/>
      <c r="E18" s="10"/>
      <c r="F18" s="10"/>
      <c r="G18" s="10"/>
      <c r="H18" s="10"/>
      <c r="I18" s="10"/>
      <c r="J18" s="9"/>
      <c r="K18" s="9"/>
    </row>
    <row r="19" spans="1:11" s="2" customFormat="1" ht="11.5" x14ac:dyDescent="0.25">
      <c r="A19" s="27" t="s">
        <v>91</v>
      </c>
      <c r="B19" s="2" t="s">
        <v>41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</row>
    <row r="20" spans="1:11" ht="11.5" x14ac:dyDescent="0.25">
      <c r="A20" s="26"/>
      <c r="C20" s="10"/>
      <c r="D20" s="10"/>
      <c r="E20" s="10"/>
      <c r="F20" s="10"/>
      <c r="G20" s="10"/>
      <c r="H20" s="10"/>
      <c r="I20" s="10"/>
      <c r="J20" s="9"/>
      <c r="K20" s="9"/>
    </row>
    <row r="21" spans="1:11" ht="11.5" x14ac:dyDescent="0.25">
      <c r="A21" s="19">
        <v>6011</v>
      </c>
      <c r="B21" s="9" t="s">
        <v>12</v>
      </c>
      <c r="C21" s="10"/>
      <c r="D21" s="10"/>
      <c r="E21" s="10"/>
      <c r="F21" s="10"/>
      <c r="G21" s="10"/>
      <c r="H21" s="10"/>
      <c r="I21" s="10"/>
      <c r="J21" s="9"/>
      <c r="K21" s="9"/>
    </row>
    <row r="22" spans="1:11" ht="11.5" x14ac:dyDescent="0.25">
      <c r="A22" s="19">
        <v>6540</v>
      </c>
      <c r="B22" s="9" t="s">
        <v>14</v>
      </c>
      <c r="C22" s="10"/>
      <c r="D22" s="10"/>
      <c r="E22" s="10"/>
      <c r="F22" s="10"/>
      <c r="G22" s="10"/>
      <c r="H22" s="10"/>
      <c r="I22" s="10"/>
      <c r="J22" s="9"/>
      <c r="K22" s="9"/>
    </row>
    <row r="23" spans="1:11" ht="11.5" x14ac:dyDescent="0.25">
      <c r="A23" s="19">
        <v>6590</v>
      </c>
      <c r="B23" s="9" t="s">
        <v>13</v>
      </c>
      <c r="C23" s="10">
        <v>5</v>
      </c>
      <c r="D23" s="10"/>
      <c r="E23" s="10">
        <v>5</v>
      </c>
      <c r="F23" s="10"/>
      <c r="G23" s="10"/>
      <c r="H23" s="10"/>
      <c r="I23" s="10"/>
      <c r="J23" s="9"/>
      <c r="K23" s="9"/>
    </row>
    <row r="24" spans="1:11" ht="11.5" x14ac:dyDescent="0.25">
      <c r="A24" s="19">
        <v>6780</v>
      </c>
      <c r="B24" s="9" t="s">
        <v>65</v>
      </c>
      <c r="C24" s="10">
        <v>15</v>
      </c>
      <c r="D24" s="10"/>
      <c r="E24" s="10"/>
      <c r="F24" s="10"/>
      <c r="G24" s="10"/>
      <c r="H24" s="10"/>
      <c r="I24" s="10"/>
      <c r="J24" s="9"/>
      <c r="K24" s="9"/>
    </row>
    <row r="25" spans="1:11" ht="11.5" x14ac:dyDescent="0.25">
      <c r="A25" s="19">
        <v>6800</v>
      </c>
      <c r="B25" s="9" t="s">
        <v>46</v>
      </c>
      <c r="C25" s="10"/>
      <c r="D25" s="10"/>
      <c r="E25" s="10"/>
      <c r="F25" s="10"/>
      <c r="G25" s="10"/>
      <c r="H25" s="10"/>
      <c r="I25" s="10"/>
      <c r="J25" s="9"/>
      <c r="K25" s="9"/>
    </row>
    <row r="26" spans="1:11" ht="11.5" x14ac:dyDescent="0.25">
      <c r="A26" s="19">
        <v>6860</v>
      </c>
      <c r="B26" s="9" t="s">
        <v>15</v>
      </c>
      <c r="C26" s="10"/>
      <c r="D26" s="10"/>
      <c r="E26" s="10"/>
      <c r="F26" s="10"/>
      <c r="G26" s="10"/>
      <c r="H26" s="10"/>
      <c r="I26" s="10"/>
      <c r="J26" s="9"/>
      <c r="K26" s="9"/>
    </row>
    <row r="27" spans="1:11" ht="11.5" x14ac:dyDescent="0.25">
      <c r="A27" s="19">
        <v>6940</v>
      </c>
      <c r="B27" s="9" t="s">
        <v>16</v>
      </c>
      <c r="C27" s="10">
        <v>2</v>
      </c>
      <c r="D27" s="10"/>
      <c r="E27" s="10">
        <v>2</v>
      </c>
      <c r="F27" s="10"/>
      <c r="G27" s="10"/>
      <c r="H27" s="10"/>
      <c r="I27" s="10"/>
      <c r="J27" s="9"/>
      <c r="K27" s="9"/>
    </row>
    <row r="28" spans="1:11" ht="11.5" x14ac:dyDescent="0.25">
      <c r="A28" s="68">
        <v>7140</v>
      </c>
      <c r="B28" s="9" t="s">
        <v>183</v>
      </c>
      <c r="C28" s="10">
        <v>2.5</v>
      </c>
      <c r="D28" s="10"/>
      <c r="E28" s="10">
        <v>2.5</v>
      </c>
      <c r="F28" s="10"/>
      <c r="G28" s="10"/>
      <c r="H28" s="10"/>
      <c r="I28" s="10"/>
      <c r="J28" s="9"/>
      <c r="K28" s="9"/>
    </row>
    <row r="29" spans="1:11" ht="11.5" x14ac:dyDescent="0.25">
      <c r="A29" s="19">
        <v>7320</v>
      </c>
      <c r="B29" s="9" t="s">
        <v>18</v>
      </c>
      <c r="C29" s="10">
        <v>1</v>
      </c>
      <c r="D29" s="10"/>
      <c r="E29" s="10">
        <v>1</v>
      </c>
      <c r="F29" s="10"/>
      <c r="G29" s="10"/>
      <c r="H29" s="10"/>
      <c r="I29" s="10"/>
      <c r="J29" s="9"/>
      <c r="K29" s="9"/>
    </row>
    <row r="30" spans="1:11" ht="11.5" x14ac:dyDescent="0.25">
      <c r="A30" s="19">
        <v>7410</v>
      </c>
      <c r="B30" s="9" t="s">
        <v>19</v>
      </c>
      <c r="C30" s="10">
        <v>3</v>
      </c>
      <c r="D30" s="10"/>
      <c r="E30" s="10">
        <v>3</v>
      </c>
      <c r="F30" s="10"/>
      <c r="G30" s="10"/>
      <c r="H30" s="10"/>
      <c r="I30" s="10"/>
      <c r="J30" s="9"/>
      <c r="K30" s="9"/>
    </row>
    <row r="31" spans="1:11" ht="11.5" x14ac:dyDescent="0.25">
      <c r="A31" s="19">
        <v>7430</v>
      </c>
      <c r="B31" s="9" t="s">
        <v>60</v>
      </c>
      <c r="C31" s="10">
        <v>5</v>
      </c>
      <c r="D31" s="10"/>
      <c r="E31" s="10">
        <v>5</v>
      </c>
      <c r="F31" s="10"/>
      <c r="G31" s="10"/>
      <c r="H31" s="10"/>
      <c r="I31" s="10"/>
      <c r="J31" s="9"/>
      <c r="K31" s="9"/>
    </row>
    <row r="32" spans="1:11" ht="11.5" x14ac:dyDescent="0.25">
      <c r="A32" s="19">
        <v>7440</v>
      </c>
      <c r="B32" s="9" t="s">
        <v>10</v>
      </c>
      <c r="C32" s="10"/>
      <c r="D32" s="10"/>
      <c r="E32" s="10"/>
      <c r="F32" s="10"/>
      <c r="G32" s="10"/>
      <c r="H32" s="10"/>
      <c r="I32" s="10"/>
      <c r="J32" s="9"/>
      <c r="K32" s="9"/>
    </row>
    <row r="33" spans="1:11" ht="11.5" x14ac:dyDescent="0.25">
      <c r="A33" s="19">
        <v>7770</v>
      </c>
      <c r="B33" s="9" t="s">
        <v>20</v>
      </c>
      <c r="C33" s="10">
        <v>1</v>
      </c>
      <c r="D33" s="10"/>
      <c r="E33" s="10">
        <v>1</v>
      </c>
      <c r="F33" s="10"/>
      <c r="G33" s="10"/>
      <c r="H33" s="10"/>
      <c r="I33" s="10"/>
      <c r="J33" s="9"/>
      <c r="K33" s="9"/>
    </row>
    <row r="34" spans="1:11" ht="11.5" x14ac:dyDescent="0.25">
      <c r="A34" s="20">
        <v>7791</v>
      </c>
      <c r="B34" s="15" t="s">
        <v>184</v>
      </c>
      <c r="C34" s="16">
        <v>1</v>
      </c>
      <c r="D34" s="16"/>
      <c r="E34" s="16">
        <v>1</v>
      </c>
      <c r="F34" s="16"/>
      <c r="G34" s="16"/>
      <c r="H34" s="16"/>
      <c r="I34" s="16"/>
      <c r="J34" s="9"/>
      <c r="K34" s="9"/>
    </row>
    <row r="35" spans="1:11" s="2" customFormat="1" ht="11.5" x14ac:dyDescent="0.25">
      <c r="A35" s="21"/>
      <c r="B35" s="2" t="s">
        <v>102</v>
      </c>
      <c r="C35" s="18">
        <f>SUM(C22:C34)</f>
        <v>35.5</v>
      </c>
      <c r="D35" s="18">
        <f>SUM(D22:D34)</f>
        <v>0</v>
      </c>
      <c r="E35" s="18">
        <f>SUM(E22:E34)</f>
        <v>20.5</v>
      </c>
      <c r="F35" s="18">
        <f>SUM(F22:F34)</f>
        <v>0</v>
      </c>
      <c r="G35" s="18">
        <f>SUM(G21:G34)</f>
        <v>0</v>
      </c>
      <c r="H35" s="18">
        <f>SUM(H21:H34)</f>
        <v>0</v>
      </c>
      <c r="I35" s="18">
        <f>SUM(I21:I34)</f>
        <v>0</v>
      </c>
    </row>
    <row r="36" spans="1:11" s="2" customFormat="1" ht="11.5" x14ac:dyDescent="0.25">
      <c r="A36" s="21"/>
      <c r="C36" s="18"/>
      <c r="D36" s="18"/>
      <c r="E36" s="18"/>
      <c r="F36" s="18"/>
      <c r="G36" s="18"/>
      <c r="H36" s="18"/>
      <c r="I36" s="18"/>
    </row>
    <row r="37" spans="1:11" s="2" customFormat="1" ht="11.5" x14ac:dyDescent="0.25">
      <c r="A37" s="21"/>
      <c r="B37" s="2" t="s">
        <v>21</v>
      </c>
      <c r="C37" s="18">
        <f>+C17+C19+C35</f>
        <v>65.5</v>
      </c>
      <c r="D37" s="18">
        <v>44</v>
      </c>
      <c r="E37" s="18">
        <f>+E17+E19+E35</f>
        <v>20.5</v>
      </c>
      <c r="F37" s="18">
        <f>+F17+F19+F35</f>
        <v>0</v>
      </c>
      <c r="G37" s="18">
        <f>+G17+G19+G35</f>
        <v>0</v>
      </c>
      <c r="H37" s="18">
        <f>+H17+H19+H35</f>
        <v>0</v>
      </c>
      <c r="I37" s="18">
        <f>+I17+I19+I35</f>
        <v>0</v>
      </c>
    </row>
    <row r="38" spans="1:11" s="2" customFormat="1" ht="11.5" x14ac:dyDescent="0.25">
      <c r="A38" s="21"/>
      <c r="C38" s="18"/>
      <c r="D38" s="18"/>
      <c r="E38" s="18"/>
      <c r="F38" s="18"/>
      <c r="G38" s="18"/>
      <c r="H38" s="18"/>
      <c r="I38" s="18"/>
    </row>
    <row r="39" spans="1:11" s="2" customFormat="1" ht="11.5" x14ac:dyDescent="0.25">
      <c r="A39" s="21"/>
      <c r="B39" s="2" t="s">
        <v>53</v>
      </c>
      <c r="C39" s="18">
        <f t="shared" ref="C39:I39" si="0">+C15-C37</f>
        <v>19.5</v>
      </c>
      <c r="D39" s="18">
        <f t="shared" si="0"/>
        <v>-25</v>
      </c>
      <c r="E39" s="18">
        <f t="shared" si="0"/>
        <v>4.5</v>
      </c>
      <c r="F39" s="18">
        <f t="shared" si="0"/>
        <v>0</v>
      </c>
      <c r="G39" s="18">
        <f t="shared" si="0"/>
        <v>0</v>
      </c>
      <c r="H39" s="18">
        <f t="shared" si="0"/>
        <v>0</v>
      </c>
      <c r="I39" s="18">
        <f t="shared" si="0"/>
        <v>0</v>
      </c>
    </row>
    <row r="40" spans="1:11" ht="11.5" x14ac:dyDescent="0.25">
      <c r="C40" s="10"/>
      <c r="D40" s="10"/>
      <c r="E40" s="10"/>
      <c r="F40" s="10"/>
      <c r="G40" s="10"/>
      <c r="H40" s="10"/>
      <c r="I40" s="10"/>
      <c r="J40" s="9"/>
      <c r="K40" s="9"/>
    </row>
    <row r="41" spans="1:11" s="2" customFormat="1" ht="11.5" x14ac:dyDescent="0.25">
      <c r="A41" s="21"/>
      <c r="B41" s="2" t="s">
        <v>110</v>
      </c>
      <c r="C41" s="18">
        <v>-0.5</v>
      </c>
      <c r="D41" s="18"/>
      <c r="E41" s="18">
        <v>-0.5</v>
      </c>
      <c r="F41" s="18"/>
      <c r="G41" s="18"/>
      <c r="H41" s="18"/>
      <c r="I41" s="18"/>
    </row>
    <row r="42" spans="1:11" ht="11.5" x14ac:dyDescent="0.25">
      <c r="C42" s="10"/>
      <c r="D42" s="10"/>
      <c r="E42" s="10"/>
      <c r="F42" s="10"/>
      <c r="G42" s="10"/>
      <c r="H42" s="10"/>
      <c r="I42" s="10"/>
      <c r="J42" s="9"/>
      <c r="K42" s="9"/>
    </row>
    <row r="43" spans="1:11" ht="11.5" x14ac:dyDescent="0.25">
      <c r="A43" s="20"/>
      <c r="B43" s="22" t="s">
        <v>22</v>
      </c>
      <c r="C43" s="23">
        <f>+C39-C41</f>
        <v>20</v>
      </c>
      <c r="D43" s="23">
        <f>+D39-D41</f>
        <v>-25</v>
      </c>
      <c r="E43" s="23">
        <f>+E39-E41</f>
        <v>5</v>
      </c>
      <c r="F43" s="23">
        <f t="shared" ref="F43" si="1">+F39-F41</f>
        <v>0</v>
      </c>
      <c r="G43" s="23">
        <f>+G39-G41</f>
        <v>0</v>
      </c>
      <c r="H43" s="23">
        <f>+H39-H41</f>
        <v>0</v>
      </c>
      <c r="I43" s="23">
        <f>+I39-I41</f>
        <v>0</v>
      </c>
      <c r="J43" s="9"/>
      <c r="K43" s="9"/>
    </row>
    <row r="46" spans="1:11" ht="11.5" x14ac:dyDescent="0.25">
      <c r="B46" s="2" t="s">
        <v>54</v>
      </c>
      <c r="J46" s="9"/>
      <c r="K46" s="9"/>
    </row>
    <row r="49" spans="1:11" ht="11.5" x14ac:dyDescent="0.25">
      <c r="J49" s="9"/>
      <c r="K49" s="9"/>
    </row>
    <row r="64" spans="1:11" ht="11.5" x14ac:dyDescent="0.25">
      <c r="A64" s="9"/>
      <c r="B64" s="9" t="s">
        <v>64</v>
      </c>
      <c r="J64" s="9"/>
      <c r="K64" s="9"/>
    </row>
    <row r="65" spans="1:11" ht="11.5" x14ac:dyDescent="0.25">
      <c r="A65" s="9"/>
      <c r="B65" s="9" t="s">
        <v>64</v>
      </c>
      <c r="J65" s="9"/>
      <c r="K65" s="9"/>
    </row>
    <row r="66" spans="1:11" ht="11.5" x14ac:dyDescent="0.25">
      <c r="A66" s="9"/>
      <c r="J66" s="9"/>
      <c r="K66" s="9"/>
    </row>
    <row r="67" spans="1:11" ht="11.5" x14ac:dyDescent="0.25">
      <c r="J67" s="9"/>
      <c r="K67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2"/>
  <sheetViews>
    <sheetView topLeftCell="A16" zoomScale="170" zoomScaleNormal="170" zoomScalePageLayoutView="170" workbookViewId="0">
      <selection activeCell="H7" sqref="H7"/>
    </sheetView>
  </sheetViews>
  <sheetFormatPr baseColWidth="10" defaultColWidth="10.81640625" defaultRowHeight="11.5" x14ac:dyDescent="0.25"/>
  <cols>
    <col min="1" max="1" width="7.26953125" style="37" customWidth="1"/>
    <col min="2" max="2" width="27.08984375" style="37" customWidth="1"/>
    <col min="3" max="5" width="9.7265625" style="49" customWidth="1"/>
    <col min="6" max="6" width="9.7265625" style="49" hidden="1" customWidth="1"/>
    <col min="7" max="8" width="9.7265625" style="49" customWidth="1"/>
    <col min="9" max="11" width="9.7265625" style="49" hidden="1" customWidth="1"/>
    <col min="12" max="12" width="9.7265625" style="49" customWidth="1"/>
    <col min="13" max="16384" width="10.81640625" style="37"/>
  </cols>
  <sheetData>
    <row r="1" spans="1:12" s="33" customFormat="1" ht="15.5" x14ac:dyDescent="0.35">
      <c r="A1" s="35" t="s">
        <v>4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33" customFormat="1" ht="15.5" x14ac:dyDescent="0.35">
      <c r="A2" s="35" t="s">
        <v>185</v>
      </c>
      <c r="C2" s="42" t="s">
        <v>32</v>
      </c>
      <c r="D2" s="42"/>
      <c r="E2" s="42"/>
      <c r="F2" s="42"/>
      <c r="G2" s="42"/>
      <c r="H2" s="42"/>
      <c r="I2" s="42"/>
      <c r="J2" s="42"/>
      <c r="K2" s="42"/>
      <c r="L2" s="42"/>
    </row>
    <row r="3" spans="1:12" s="2" customFormat="1" x14ac:dyDescent="0.25">
      <c r="A3" s="21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s="36" customFormat="1" x14ac:dyDescent="0.25">
      <c r="A4" s="38" t="s">
        <v>77</v>
      </c>
      <c r="B4" s="39" t="s">
        <v>6</v>
      </c>
      <c r="C4" s="44" t="s">
        <v>1</v>
      </c>
      <c r="D4" s="44" t="s">
        <v>3</v>
      </c>
      <c r="E4" s="44" t="s">
        <v>1</v>
      </c>
      <c r="F4" s="44" t="s">
        <v>2</v>
      </c>
      <c r="G4" s="44" t="s">
        <v>1</v>
      </c>
      <c r="H4" s="44" t="s">
        <v>3</v>
      </c>
      <c r="I4" s="44" t="s">
        <v>1</v>
      </c>
      <c r="J4" s="44" t="s">
        <v>2</v>
      </c>
      <c r="K4" s="44" t="s">
        <v>1</v>
      </c>
      <c r="L4" s="44" t="s">
        <v>1</v>
      </c>
    </row>
    <row r="5" spans="1:12" s="36" customFormat="1" x14ac:dyDescent="0.25">
      <c r="A5" s="38" t="s">
        <v>78</v>
      </c>
      <c r="B5" s="40" t="s">
        <v>176</v>
      </c>
      <c r="C5" s="55">
        <v>2014</v>
      </c>
      <c r="D5" s="55">
        <v>2014</v>
      </c>
      <c r="E5" s="55">
        <v>2015</v>
      </c>
      <c r="F5" s="55">
        <v>2015</v>
      </c>
      <c r="G5" s="55">
        <v>2016</v>
      </c>
      <c r="H5" s="55">
        <v>2016</v>
      </c>
      <c r="I5" s="55">
        <v>2015</v>
      </c>
      <c r="J5" s="55">
        <v>2015</v>
      </c>
      <c r="K5" s="55">
        <v>2016</v>
      </c>
      <c r="L5" s="55">
        <v>2017</v>
      </c>
    </row>
    <row r="6" spans="1:12" x14ac:dyDescent="0.25">
      <c r="A6" s="41">
        <v>3100</v>
      </c>
      <c r="B6" s="41" t="s">
        <v>135</v>
      </c>
      <c r="C6" s="45">
        <v>30</v>
      </c>
      <c r="D6" s="46"/>
      <c r="E6" s="46">
        <v>30</v>
      </c>
      <c r="F6" s="45"/>
      <c r="G6" s="45">
        <v>20</v>
      </c>
      <c r="H6" s="46"/>
      <c r="I6" s="46">
        <v>30</v>
      </c>
      <c r="J6" s="45"/>
      <c r="K6" s="45"/>
      <c r="L6" s="45"/>
    </row>
    <row r="7" spans="1:12" x14ac:dyDescent="0.25">
      <c r="A7" s="41">
        <v>3110</v>
      </c>
      <c r="B7" s="41" t="s">
        <v>136</v>
      </c>
      <c r="C7" s="45"/>
      <c r="D7" s="46"/>
      <c r="E7" s="46"/>
      <c r="F7" s="45"/>
      <c r="G7" s="45"/>
      <c r="H7" s="46"/>
      <c r="I7" s="46"/>
      <c r="J7" s="45"/>
      <c r="K7" s="45"/>
      <c r="L7" s="45"/>
    </row>
    <row r="8" spans="1:12" x14ac:dyDescent="0.25">
      <c r="A8" s="41">
        <v>3120</v>
      </c>
      <c r="B8" s="41" t="s">
        <v>137</v>
      </c>
      <c r="C8" s="45"/>
      <c r="D8" s="46"/>
      <c r="E8" s="46"/>
      <c r="F8" s="45"/>
      <c r="G8" s="45"/>
      <c r="H8" s="46"/>
      <c r="I8" s="46"/>
      <c r="J8" s="45"/>
      <c r="K8" s="45"/>
      <c r="L8" s="45"/>
    </row>
    <row r="9" spans="1:12" x14ac:dyDescent="0.25">
      <c r="A9" s="41">
        <v>3140</v>
      </c>
      <c r="B9" s="41" t="s">
        <v>81</v>
      </c>
      <c r="C9" s="45">
        <v>20</v>
      </c>
      <c r="D9" s="46"/>
      <c r="E9" s="46">
        <v>50</v>
      </c>
      <c r="F9" s="45"/>
      <c r="G9" s="45">
        <v>20</v>
      </c>
      <c r="H9" s="46"/>
      <c r="I9" s="46">
        <v>50</v>
      </c>
      <c r="J9" s="45"/>
      <c r="K9" s="45"/>
      <c r="L9" s="45"/>
    </row>
    <row r="10" spans="1:12" x14ac:dyDescent="0.25">
      <c r="A10" s="41">
        <v>3300</v>
      </c>
      <c r="B10" s="41" t="s">
        <v>138</v>
      </c>
      <c r="C10" s="45">
        <v>30</v>
      </c>
      <c r="D10" s="46"/>
      <c r="E10" s="46">
        <v>30</v>
      </c>
      <c r="F10" s="45"/>
      <c r="G10" s="45">
        <v>30</v>
      </c>
      <c r="H10" s="46"/>
      <c r="I10" s="46">
        <v>30</v>
      </c>
      <c r="J10" s="45"/>
      <c r="K10" s="45"/>
      <c r="L10" s="45"/>
    </row>
    <row r="11" spans="1:12" x14ac:dyDescent="0.25">
      <c r="A11" s="41">
        <v>3450</v>
      </c>
      <c r="B11" s="41" t="s">
        <v>140</v>
      </c>
      <c r="C11" s="45">
        <v>12</v>
      </c>
      <c r="D11" s="46"/>
      <c r="E11" s="46">
        <v>12</v>
      </c>
      <c r="F11" s="45"/>
      <c r="G11" s="45"/>
      <c r="H11" s="46"/>
      <c r="I11" s="46">
        <v>12</v>
      </c>
      <c r="J11" s="45"/>
      <c r="K11" s="45"/>
      <c r="L11" s="45"/>
    </row>
    <row r="12" spans="1:12" x14ac:dyDescent="0.25">
      <c r="A12" s="41">
        <v>3460</v>
      </c>
      <c r="B12" s="41" t="s">
        <v>141</v>
      </c>
      <c r="C12" s="45">
        <v>36</v>
      </c>
      <c r="D12" s="46"/>
      <c r="E12" s="46">
        <v>30</v>
      </c>
      <c r="F12" s="45"/>
      <c r="G12" s="45">
        <v>15</v>
      </c>
      <c r="H12" s="46"/>
      <c r="I12" s="46">
        <v>30</v>
      </c>
      <c r="J12" s="45"/>
      <c r="K12" s="45"/>
      <c r="L12" s="45"/>
    </row>
    <row r="13" spans="1:12" x14ac:dyDescent="0.25">
      <c r="A13" s="41">
        <v>3600</v>
      </c>
      <c r="B13" s="41" t="s">
        <v>9</v>
      </c>
      <c r="C13" s="45"/>
      <c r="D13" s="46"/>
      <c r="E13" s="46"/>
      <c r="F13" s="45"/>
      <c r="G13" s="45"/>
      <c r="H13" s="46"/>
      <c r="I13" s="46"/>
      <c r="J13" s="45"/>
      <c r="K13" s="45"/>
      <c r="L13" s="45"/>
    </row>
    <row r="14" spans="1:12" x14ac:dyDescent="0.25">
      <c r="A14" s="41">
        <v>3923</v>
      </c>
      <c r="B14" s="41" t="s">
        <v>87</v>
      </c>
      <c r="C14" s="45">
        <v>150</v>
      </c>
      <c r="D14" s="46"/>
      <c r="E14" s="46">
        <v>170</v>
      </c>
      <c r="F14" s="45"/>
      <c r="G14" s="45">
        <v>180</v>
      </c>
      <c r="H14" s="46"/>
      <c r="I14" s="46">
        <v>170</v>
      </c>
      <c r="J14" s="45"/>
      <c r="K14" s="45"/>
      <c r="L14" s="45"/>
    </row>
    <row r="15" spans="1:12" x14ac:dyDescent="0.25">
      <c r="A15" s="41">
        <v>3925</v>
      </c>
      <c r="B15" s="41" t="s">
        <v>86</v>
      </c>
      <c r="C15" s="45">
        <v>85</v>
      </c>
      <c r="D15" s="46"/>
      <c r="E15" s="46">
        <v>75</v>
      </c>
      <c r="F15" s="45"/>
      <c r="G15" s="45">
        <v>10</v>
      </c>
      <c r="H15" s="46"/>
      <c r="I15" s="46">
        <v>75</v>
      </c>
      <c r="J15" s="45"/>
      <c r="K15" s="45"/>
      <c r="L15" s="45"/>
    </row>
    <row r="16" spans="1:12" x14ac:dyDescent="0.25">
      <c r="A16" s="41">
        <v>3940</v>
      </c>
      <c r="B16" s="41" t="s">
        <v>88</v>
      </c>
      <c r="C16" s="45">
        <v>20</v>
      </c>
      <c r="D16" s="46"/>
      <c r="E16" s="46">
        <v>20</v>
      </c>
      <c r="F16" s="45"/>
      <c r="G16" s="45">
        <v>80</v>
      </c>
      <c r="H16" s="46"/>
      <c r="I16" s="46">
        <v>20</v>
      </c>
      <c r="J16" s="45"/>
      <c r="K16" s="45"/>
      <c r="L16" s="45"/>
    </row>
    <row r="17" spans="1:12" x14ac:dyDescent="0.25">
      <c r="A17" s="41">
        <v>3950</v>
      </c>
      <c r="B17" s="41" t="s">
        <v>186</v>
      </c>
      <c r="C17" s="45"/>
      <c r="D17" s="46"/>
      <c r="E17" s="46"/>
      <c r="F17" s="45"/>
      <c r="G17" s="45"/>
      <c r="H17" s="46"/>
      <c r="I17" s="46"/>
      <c r="J17" s="45"/>
      <c r="K17" s="45"/>
      <c r="L17" s="45"/>
    </row>
    <row r="18" spans="1:12" x14ac:dyDescent="0.25">
      <c r="A18" s="41">
        <v>3960</v>
      </c>
      <c r="B18" s="41" t="s">
        <v>187</v>
      </c>
      <c r="C18" s="45">
        <v>10</v>
      </c>
      <c r="D18" s="46"/>
      <c r="E18" s="46">
        <v>16</v>
      </c>
      <c r="F18" s="45"/>
      <c r="G18" s="45">
        <v>15</v>
      </c>
      <c r="H18" s="46"/>
      <c r="I18" s="46">
        <v>16</v>
      </c>
      <c r="J18" s="45"/>
      <c r="K18" s="45"/>
      <c r="L18" s="45"/>
    </row>
    <row r="19" spans="1:12" x14ac:dyDescent="0.25">
      <c r="A19" s="41">
        <v>3990</v>
      </c>
      <c r="B19" s="41" t="s">
        <v>143</v>
      </c>
      <c r="C19" s="45"/>
      <c r="D19" s="46"/>
      <c r="E19" s="46"/>
      <c r="F19" s="45"/>
      <c r="G19" s="45"/>
      <c r="H19" s="46"/>
      <c r="I19" s="46"/>
      <c r="J19" s="45"/>
      <c r="K19" s="45"/>
      <c r="L19" s="45"/>
    </row>
    <row r="20" spans="1:12" s="36" customFormat="1" x14ac:dyDescent="0.25">
      <c r="A20" s="40" t="s">
        <v>64</v>
      </c>
      <c r="B20" s="2" t="s">
        <v>11</v>
      </c>
      <c r="C20" s="47">
        <f>SUM(C6:C19)</f>
        <v>393</v>
      </c>
      <c r="D20" s="48">
        <v>437</v>
      </c>
      <c r="E20" s="48">
        <f t="shared" ref="E20:L20" si="0">SUM(E6:E19)</f>
        <v>433</v>
      </c>
      <c r="F20" s="47">
        <f t="shared" si="0"/>
        <v>0</v>
      </c>
      <c r="G20" s="47">
        <f t="shared" si="0"/>
        <v>370</v>
      </c>
      <c r="H20" s="47">
        <f t="shared" si="0"/>
        <v>0</v>
      </c>
      <c r="I20" s="48">
        <f t="shared" si="0"/>
        <v>433</v>
      </c>
      <c r="J20" s="47">
        <f t="shared" si="0"/>
        <v>0</v>
      </c>
      <c r="K20" s="47">
        <f t="shared" si="0"/>
        <v>0</v>
      </c>
      <c r="L20" s="47">
        <f t="shared" si="0"/>
        <v>0</v>
      </c>
    </row>
    <row r="21" spans="1:12" x14ac:dyDescent="0.25">
      <c r="A21" s="41"/>
      <c r="B21" s="41"/>
      <c r="C21" s="45"/>
      <c r="D21" s="46"/>
      <c r="E21" s="46"/>
      <c r="F21" s="45"/>
      <c r="G21" s="45"/>
      <c r="H21" s="46"/>
      <c r="I21" s="46"/>
      <c r="J21" s="45"/>
      <c r="K21" s="45"/>
      <c r="L21" s="45"/>
    </row>
    <row r="22" spans="1:12" x14ac:dyDescent="0.25">
      <c r="A22" s="41">
        <v>4100</v>
      </c>
      <c r="B22" s="41" t="s">
        <v>145</v>
      </c>
      <c r="C22" s="45"/>
      <c r="D22" s="46"/>
      <c r="E22" s="46"/>
      <c r="F22" s="45"/>
      <c r="G22" s="45">
        <v>12</v>
      </c>
      <c r="H22" s="46"/>
      <c r="I22" s="46"/>
      <c r="J22" s="45"/>
      <c r="K22" s="45"/>
      <c r="L22" s="45"/>
    </row>
    <row r="23" spans="1:12" x14ac:dyDescent="0.25">
      <c r="A23" s="41">
        <v>4110</v>
      </c>
      <c r="B23" s="41" t="s">
        <v>89</v>
      </c>
      <c r="C23" s="45">
        <v>20</v>
      </c>
      <c r="D23" s="46"/>
      <c r="E23" s="46">
        <v>18</v>
      </c>
      <c r="F23" s="45"/>
      <c r="G23" s="45"/>
      <c r="H23" s="46"/>
      <c r="I23" s="46">
        <v>18</v>
      </c>
      <c r="J23" s="45"/>
      <c r="K23" s="45"/>
      <c r="L23" s="45"/>
    </row>
    <row r="24" spans="1:12" x14ac:dyDescent="0.25">
      <c r="A24" s="41">
        <v>4500</v>
      </c>
      <c r="B24" s="41" t="s">
        <v>188</v>
      </c>
      <c r="C24" s="45"/>
      <c r="D24" s="46"/>
      <c r="E24" s="46"/>
      <c r="F24" s="45"/>
      <c r="G24" s="45"/>
      <c r="H24" s="46"/>
      <c r="I24" s="46"/>
      <c r="J24" s="45"/>
      <c r="K24" s="45"/>
      <c r="L24" s="45"/>
    </row>
    <row r="25" spans="1:12" x14ac:dyDescent="0.25">
      <c r="A25" s="41">
        <v>4960</v>
      </c>
      <c r="B25" s="41" t="s">
        <v>189</v>
      </c>
      <c r="C25" s="45"/>
      <c r="D25" s="46"/>
      <c r="E25" s="46">
        <v>0.3</v>
      </c>
      <c r="F25" s="45"/>
      <c r="G25" s="45"/>
      <c r="H25" s="46"/>
      <c r="I25" s="46">
        <v>0.3</v>
      </c>
      <c r="J25" s="45"/>
      <c r="K25" s="45"/>
      <c r="L25" s="45"/>
    </row>
    <row r="26" spans="1:12" s="36" customFormat="1" x14ac:dyDescent="0.25">
      <c r="A26" s="40"/>
      <c r="B26" s="40" t="s">
        <v>106</v>
      </c>
      <c r="C26" s="47">
        <f>SUM(C22:C25)</f>
        <v>20</v>
      </c>
      <c r="D26" s="47">
        <f t="shared" ref="D26:G26" si="1">SUM(D22:D25)</f>
        <v>0</v>
      </c>
      <c r="E26" s="47">
        <f t="shared" si="1"/>
        <v>18.3</v>
      </c>
      <c r="F26" s="47">
        <f t="shared" si="1"/>
        <v>0</v>
      </c>
      <c r="G26" s="47">
        <f t="shared" si="1"/>
        <v>12</v>
      </c>
      <c r="H26" s="47">
        <f t="shared" ref="H26:L26" si="2">SUM(H22:H25)</f>
        <v>0</v>
      </c>
      <c r="I26" s="47">
        <f t="shared" si="2"/>
        <v>18.3</v>
      </c>
      <c r="J26" s="47">
        <f t="shared" si="2"/>
        <v>0</v>
      </c>
      <c r="K26" s="47">
        <f t="shared" si="2"/>
        <v>0</v>
      </c>
      <c r="L26" s="47">
        <f t="shared" si="2"/>
        <v>0</v>
      </c>
    </row>
    <row r="27" spans="1:12" x14ac:dyDescent="0.25">
      <c r="A27" s="41"/>
      <c r="B27" s="41"/>
      <c r="C27" s="45"/>
      <c r="D27" s="46"/>
      <c r="E27" s="46"/>
      <c r="F27" s="45"/>
      <c r="G27" s="45"/>
      <c r="H27" s="46"/>
      <c r="I27" s="46"/>
      <c r="J27" s="45"/>
      <c r="K27" s="45"/>
      <c r="L27" s="45"/>
    </row>
    <row r="28" spans="1:12" x14ac:dyDescent="0.25">
      <c r="A28" s="41">
        <v>5010</v>
      </c>
      <c r="B28" s="41" t="s">
        <v>116</v>
      </c>
      <c r="C28" s="45">
        <v>70</v>
      </c>
      <c r="D28" s="46"/>
      <c r="E28" s="46">
        <v>90</v>
      </c>
      <c r="F28" s="45"/>
      <c r="G28" s="45">
        <v>38</v>
      </c>
      <c r="H28" s="46"/>
      <c r="I28" s="46">
        <v>90</v>
      </c>
      <c r="J28" s="45"/>
      <c r="K28" s="45"/>
      <c r="L28" s="45"/>
    </row>
    <row r="29" spans="1:12" s="36" customFormat="1" x14ac:dyDescent="0.25">
      <c r="A29" s="40"/>
      <c r="B29" s="40" t="s">
        <v>177</v>
      </c>
      <c r="C29" s="47">
        <f t="shared" ref="C29:L29" si="3">SUM(C28:C28)</f>
        <v>70</v>
      </c>
      <c r="D29" s="47">
        <f t="shared" si="3"/>
        <v>0</v>
      </c>
      <c r="E29" s="47">
        <f t="shared" si="3"/>
        <v>90</v>
      </c>
      <c r="F29" s="47">
        <f t="shared" si="3"/>
        <v>0</v>
      </c>
      <c r="G29" s="47">
        <f t="shared" si="3"/>
        <v>38</v>
      </c>
      <c r="H29" s="47">
        <f t="shared" si="3"/>
        <v>0</v>
      </c>
      <c r="I29" s="47">
        <f t="shared" si="3"/>
        <v>90</v>
      </c>
      <c r="J29" s="47">
        <f t="shared" si="3"/>
        <v>0</v>
      </c>
      <c r="K29" s="47">
        <f t="shared" si="3"/>
        <v>0</v>
      </c>
      <c r="L29" s="47">
        <f t="shared" si="3"/>
        <v>0</v>
      </c>
    </row>
    <row r="30" spans="1:12" x14ac:dyDescent="0.25">
      <c r="A30" s="41"/>
      <c r="B30" s="41"/>
      <c r="C30" s="45"/>
      <c r="D30" s="46"/>
      <c r="E30" s="46"/>
      <c r="F30" s="45"/>
      <c r="G30" s="45"/>
      <c r="H30" s="46"/>
      <c r="I30" s="46"/>
      <c r="J30" s="45"/>
      <c r="K30" s="45"/>
      <c r="L30" s="45"/>
    </row>
    <row r="31" spans="1:12" s="9" customFormat="1" x14ac:dyDescent="0.25">
      <c r="A31" s="72" t="s">
        <v>92</v>
      </c>
      <c r="B31" s="53" t="s">
        <v>12</v>
      </c>
      <c r="C31" s="54">
        <v>0</v>
      </c>
      <c r="D31" s="54">
        <v>0</v>
      </c>
      <c r="E31" s="54">
        <v>35</v>
      </c>
      <c r="F31" s="54">
        <v>0</v>
      </c>
      <c r="G31" s="70">
        <v>35</v>
      </c>
      <c r="H31" s="54">
        <v>0</v>
      </c>
      <c r="I31" s="54">
        <v>35</v>
      </c>
      <c r="J31" s="54">
        <v>0</v>
      </c>
      <c r="K31" s="54"/>
      <c r="L31" s="54"/>
    </row>
    <row r="32" spans="1:12" x14ac:dyDescent="0.25">
      <c r="A32" s="69">
        <v>6300</v>
      </c>
      <c r="B32" s="9" t="s">
        <v>58</v>
      </c>
      <c r="C32" s="70">
        <v>110</v>
      </c>
      <c r="D32" s="71"/>
      <c r="E32" s="71">
        <v>83</v>
      </c>
      <c r="F32" s="70"/>
      <c r="G32" s="70">
        <v>92</v>
      </c>
      <c r="H32" s="71"/>
      <c r="I32" s="71">
        <v>83</v>
      </c>
      <c r="J32" s="70"/>
      <c r="K32" s="70"/>
      <c r="L32" s="70"/>
    </row>
    <row r="33" spans="1:12" x14ac:dyDescent="0.25">
      <c r="A33" s="41">
        <v>6400</v>
      </c>
      <c r="B33" s="41" t="s">
        <v>153</v>
      </c>
      <c r="C33" s="45">
        <v>5</v>
      </c>
      <c r="D33" s="46"/>
      <c r="E33" s="46">
        <v>1.7</v>
      </c>
      <c r="F33" s="45"/>
      <c r="G33" s="45">
        <v>2</v>
      </c>
      <c r="H33" s="46"/>
      <c r="I33" s="46">
        <v>1.7</v>
      </c>
      <c r="J33" s="45"/>
      <c r="K33" s="45"/>
      <c r="L33" s="45"/>
    </row>
    <row r="34" spans="1:12" x14ac:dyDescent="0.25">
      <c r="A34" s="41">
        <v>6540</v>
      </c>
      <c r="B34" s="41" t="s">
        <v>154</v>
      </c>
      <c r="C34" s="45"/>
      <c r="D34" s="46"/>
      <c r="E34" s="46"/>
      <c r="F34" s="45"/>
      <c r="G34" s="45"/>
      <c r="H34" s="46"/>
      <c r="I34" s="46"/>
      <c r="J34" s="45"/>
      <c r="K34" s="45"/>
      <c r="L34" s="45"/>
    </row>
    <row r="35" spans="1:12" x14ac:dyDescent="0.25">
      <c r="A35" s="41">
        <v>6590</v>
      </c>
      <c r="B35" s="41" t="s">
        <v>156</v>
      </c>
      <c r="C35" s="45">
        <v>2</v>
      </c>
      <c r="D35" s="46"/>
      <c r="E35" s="46">
        <v>3</v>
      </c>
      <c r="F35" s="45"/>
      <c r="G35" s="45">
        <v>2</v>
      </c>
      <c r="H35" s="46"/>
      <c r="I35" s="46">
        <v>3</v>
      </c>
      <c r="J35" s="45"/>
      <c r="K35" s="45"/>
      <c r="L35" s="45"/>
    </row>
    <row r="36" spans="1:12" x14ac:dyDescent="0.25">
      <c r="A36" s="41">
        <v>6780</v>
      </c>
      <c r="B36" s="41" t="s">
        <v>159</v>
      </c>
      <c r="C36" s="45"/>
      <c r="D36" s="46"/>
      <c r="E36" s="46"/>
      <c r="F36" s="45"/>
      <c r="G36" s="45"/>
      <c r="H36" s="46"/>
      <c r="I36" s="46"/>
      <c r="J36" s="45"/>
      <c r="K36" s="45"/>
      <c r="L36" s="45"/>
    </row>
    <row r="37" spans="1:12" x14ac:dyDescent="0.25">
      <c r="A37" s="41">
        <v>6785</v>
      </c>
      <c r="B37" s="41" t="s">
        <v>95</v>
      </c>
      <c r="C37" s="45"/>
      <c r="D37" s="46"/>
      <c r="E37" s="46"/>
      <c r="F37" s="45"/>
      <c r="G37" s="45">
        <v>1</v>
      </c>
      <c r="H37" s="46"/>
      <c r="I37" s="46"/>
      <c r="J37" s="45"/>
      <c r="K37" s="45"/>
      <c r="L37" s="45"/>
    </row>
    <row r="38" spans="1:12" x14ac:dyDescent="0.25">
      <c r="A38" s="41">
        <v>6800</v>
      </c>
      <c r="B38" s="41" t="s">
        <v>46</v>
      </c>
      <c r="C38" s="45"/>
      <c r="D38" s="46"/>
      <c r="E38" s="46">
        <v>0.2</v>
      </c>
      <c r="F38" s="45"/>
      <c r="G38" s="45"/>
      <c r="H38" s="46"/>
      <c r="I38" s="46">
        <v>0.2</v>
      </c>
      <c r="J38" s="45"/>
      <c r="K38" s="45"/>
      <c r="L38" s="45"/>
    </row>
    <row r="39" spans="1:12" x14ac:dyDescent="0.25">
      <c r="A39" s="41">
        <v>6810</v>
      </c>
      <c r="B39" s="41" t="s">
        <v>160</v>
      </c>
      <c r="C39" s="45"/>
      <c r="D39" s="46"/>
      <c r="E39" s="46"/>
      <c r="F39" s="45"/>
      <c r="G39" s="45"/>
      <c r="H39" s="46"/>
      <c r="I39" s="46"/>
      <c r="J39" s="45"/>
      <c r="K39" s="45"/>
      <c r="L39" s="45"/>
    </row>
    <row r="40" spans="1:12" x14ac:dyDescent="0.25">
      <c r="A40" s="41">
        <v>6860</v>
      </c>
      <c r="B40" s="41" t="s">
        <v>162</v>
      </c>
      <c r="C40" s="45"/>
      <c r="D40" s="46"/>
      <c r="E40" s="46">
        <v>10</v>
      </c>
      <c r="F40" s="45"/>
      <c r="G40" s="45">
        <v>8</v>
      </c>
      <c r="H40" s="46"/>
      <c r="I40" s="46">
        <v>10</v>
      </c>
      <c r="J40" s="45"/>
      <c r="K40" s="45"/>
      <c r="L40" s="45"/>
    </row>
    <row r="41" spans="1:12" x14ac:dyDescent="0.25">
      <c r="A41" s="41">
        <v>7110</v>
      </c>
      <c r="B41" s="41" t="s">
        <v>165</v>
      </c>
      <c r="C41" s="45"/>
      <c r="D41" s="46"/>
      <c r="E41" s="46"/>
      <c r="F41" s="45"/>
      <c r="G41" s="45"/>
      <c r="H41" s="46"/>
      <c r="I41" s="46"/>
      <c r="J41" s="45"/>
      <c r="K41" s="45"/>
      <c r="L41" s="45"/>
    </row>
    <row r="42" spans="1:12" x14ac:dyDescent="0.25">
      <c r="A42" s="41">
        <v>7140</v>
      </c>
      <c r="B42" s="41" t="s">
        <v>166</v>
      </c>
      <c r="C42" s="45">
        <v>10</v>
      </c>
      <c r="D42" s="46"/>
      <c r="E42" s="46">
        <v>5</v>
      </c>
      <c r="F42" s="45"/>
      <c r="G42" s="45">
        <v>5</v>
      </c>
      <c r="H42" s="46"/>
      <c r="I42" s="46">
        <v>5</v>
      </c>
      <c r="J42" s="45"/>
      <c r="K42" s="45"/>
      <c r="L42" s="45"/>
    </row>
    <row r="43" spans="1:12" x14ac:dyDescent="0.25">
      <c r="A43" s="41">
        <v>7144</v>
      </c>
      <c r="B43" s="41" t="s">
        <v>190</v>
      </c>
      <c r="C43" s="45">
        <v>15</v>
      </c>
      <c r="D43" s="46"/>
      <c r="E43" s="46"/>
      <c r="F43" s="45"/>
      <c r="G43" s="45">
        <v>10</v>
      </c>
      <c r="H43" s="46"/>
      <c r="I43" s="46"/>
      <c r="J43" s="45"/>
      <c r="K43" s="45"/>
      <c r="L43" s="45"/>
    </row>
    <row r="44" spans="1:12" x14ac:dyDescent="0.25">
      <c r="A44" s="41">
        <v>7170</v>
      </c>
      <c r="B44" s="41" t="s">
        <v>168</v>
      </c>
      <c r="C44" s="45">
        <v>10</v>
      </c>
      <c r="D44" s="46"/>
      <c r="E44" s="46">
        <v>25</v>
      </c>
      <c r="F44" s="45"/>
      <c r="G44" s="45">
        <v>30</v>
      </c>
      <c r="H44" s="46"/>
      <c r="I44" s="46">
        <v>25</v>
      </c>
      <c r="J44" s="45"/>
      <c r="K44" s="45"/>
      <c r="L44" s="45"/>
    </row>
    <row r="45" spans="1:12" x14ac:dyDescent="0.25">
      <c r="A45" s="41">
        <v>7320</v>
      </c>
      <c r="B45" s="41" t="s">
        <v>170</v>
      </c>
      <c r="C45" s="45">
        <v>9</v>
      </c>
      <c r="D45" s="46"/>
      <c r="E45" s="46">
        <v>9</v>
      </c>
      <c r="F45" s="45"/>
      <c r="G45" s="45">
        <v>5</v>
      </c>
      <c r="H45" s="46"/>
      <c r="I45" s="46">
        <v>9</v>
      </c>
      <c r="J45" s="45"/>
      <c r="K45" s="45"/>
      <c r="L45" s="45"/>
    </row>
    <row r="46" spans="1:12" x14ac:dyDescent="0.25">
      <c r="A46" s="41">
        <v>7410</v>
      </c>
      <c r="B46" s="41" t="s">
        <v>19</v>
      </c>
      <c r="C46" s="45"/>
      <c r="D46" s="46"/>
      <c r="E46" s="46"/>
      <c r="F46" s="45"/>
      <c r="G46" s="45"/>
      <c r="H46" s="46"/>
      <c r="I46" s="46"/>
      <c r="J46" s="45"/>
      <c r="K46" s="45"/>
      <c r="L46" s="45"/>
    </row>
    <row r="47" spans="1:12" x14ac:dyDescent="0.25">
      <c r="A47" s="41">
        <v>7420</v>
      </c>
      <c r="B47" s="41" t="s">
        <v>49</v>
      </c>
      <c r="C47" s="45"/>
      <c r="D47" s="46"/>
      <c r="E47" s="46">
        <v>2</v>
      </c>
      <c r="F47" s="45"/>
      <c r="G47" s="45">
        <v>2</v>
      </c>
      <c r="H47" s="46"/>
      <c r="I47" s="46">
        <v>2</v>
      </c>
      <c r="J47" s="45"/>
      <c r="K47" s="45"/>
      <c r="L47" s="45"/>
    </row>
    <row r="48" spans="1:12" x14ac:dyDescent="0.25">
      <c r="A48" s="41">
        <v>7430</v>
      </c>
      <c r="B48" s="41" t="s">
        <v>60</v>
      </c>
      <c r="C48" s="45">
        <v>1</v>
      </c>
      <c r="D48" s="46"/>
      <c r="E48" s="46">
        <v>2</v>
      </c>
      <c r="F48" s="45"/>
      <c r="G48" s="45">
        <v>2</v>
      </c>
      <c r="H48" s="46"/>
      <c r="I48" s="46">
        <v>2</v>
      </c>
      <c r="J48" s="45"/>
      <c r="K48" s="45"/>
      <c r="L48" s="45"/>
    </row>
    <row r="49" spans="1:12" x14ac:dyDescent="0.25">
      <c r="A49" s="41">
        <v>7440</v>
      </c>
      <c r="B49" s="41" t="s">
        <v>171</v>
      </c>
      <c r="C49" s="45">
        <v>70</v>
      </c>
      <c r="D49" s="46"/>
      <c r="E49" s="46">
        <v>65</v>
      </c>
      <c r="F49" s="45"/>
      <c r="G49" s="45">
        <v>80</v>
      </c>
      <c r="H49" s="46"/>
      <c r="I49" s="46">
        <v>65</v>
      </c>
      <c r="J49" s="45"/>
      <c r="K49" s="45"/>
      <c r="L49" s="45"/>
    </row>
    <row r="50" spans="1:12" x14ac:dyDescent="0.25">
      <c r="A50" s="41">
        <v>7500</v>
      </c>
      <c r="B50" s="41" t="s">
        <v>50</v>
      </c>
      <c r="C50" s="45">
        <v>20</v>
      </c>
      <c r="D50" s="46"/>
      <c r="E50" s="46">
        <v>30</v>
      </c>
      <c r="F50" s="45"/>
      <c r="G50" s="45">
        <v>30</v>
      </c>
      <c r="H50" s="46"/>
      <c r="I50" s="46">
        <v>30</v>
      </c>
      <c r="J50" s="45"/>
      <c r="K50" s="45"/>
      <c r="L50" s="45"/>
    </row>
    <row r="51" spans="1:12" x14ac:dyDescent="0.25">
      <c r="A51" s="41">
        <v>7610</v>
      </c>
      <c r="B51" s="41" t="s">
        <v>191</v>
      </c>
      <c r="C51" s="45">
        <v>6</v>
      </c>
      <c r="D51" s="46"/>
      <c r="E51" s="46">
        <v>5</v>
      </c>
      <c r="F51" s="45"/>
      <c r="G51" s="45">
        <v>5</v>
      </c>
      <c r="H51" s="46"/>
      <c r="I51" s="46">
        <v>5</v>
      </c>
      <c r="J51" s="45"/>
      <c r="K51" s="45"/>
      <c r="L51" s="45"/>
    </row>
    <row r="52" spans="1:12" x14ac:dyDescent="0.25">
      <c r="A52" s="41">
        <v>7770</v>
      </c>
      <c r="B52" s="41" t="s">
        <v>20</v>
      </c>
      <c r="C52" s="45">
        <v>0.5</v>
      </c>
      <c r="D52" s="46"/>
      <c r="E52" s="46">
        <v>0.8</v>
      </c>
      <c r="F52" s="45"/>
      <c r="G52" s="45">
        <v>2</v>
      </c>
      <c r="H52" s="46"/>
      <c r="I52" s="46">
        <v>0.8</v>
      </c>
      <c r="J52" s="45"/>
      <c r="K52" s="45"/>
      <c r="L52" s="45"/>
    </row>
    <row r="53" spans="1:12" x14ac:dyDescent="0.25">
      <c r="A53" s="41">
        <v>7791</v>
      </c>
      <c r="B53" s="41" t="s">
        <v>173</v>
      </c>
      <c r="C53" s="45"/>
      <c r="D53" s="46"/>
      <c r="E53" s="46"/>
      <c r="F53" s="45"/>
      <c r="G53" s="45">
        <v>1</v>
      </c>
      <c r="H53" s="46"/>
      <c r="I53" s="46"/>
      <c r="J53" s="45"/>
      <c r="K53" s="45"/>
      <c r="L53" s="45"/>
    </row>
    <row r="54" spans="1:12" s="2" customFormat="1" x14ac:dyDescent="0.25">
      <c r="A54" s="50"/>
      <c r="B54" s="39" t="s">
        <v>102</v>
      </c>
      <c r="C54" s="51">
        <f>SUM(C31:C53)</f>
        <v>258.5</v>
      </c>
      <c r="D54" s="51">
        <f t="shared" ref="D54:G54" si="4">SUM(D31:D53)</f>
        <v>0</v>
      </c>
      <c r="E54" s="51">
        <f t="shared" si="4"/>
        <v>276.7</v>
      </c>
      <c r="F54" s="51">
        <f t="shared" si="4"/>
        <v>0</v>
      </c>
      <c r="G54" s="51">
        <f t="shared" si="4"/>
        <v>312</v>
      </c>
      <c r="H54" s="51">
        <f t="shared" ref="H54:L54" si="5">SUM(H31:H53)</f>
        <v>0</v>
      </c>
      <c r="I54" s="51">
        <f t="shared" si="5"/>
        <v>276.7</v>
      </c>
      <c r="J54" s="51">
        <f t="shared" si="5"/>
        <v>0</v>
      </c>
      <c r="K54" s="51">
        <f t="shared" si="5"/>
        <v>0</v>
      </c>
      <c r="L54" s="51">
        <f t="shared" si="5"/>
        <v>0</v>
      </c>
    </row>
    <row r="55" spans="1:12" s="2" customFormat="1" x14ac:dyDescent="0.25">
      <c r="A55" s="50"/>
      <c r="B55" s="39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s="2" customFormat="1" x14ac:dyDescent="0.25">
      <c r="A56" s="50"/>
      <c r="B56" s="39" t="s">
        <v>21</v>
      </c>
      <c r="C56" s="51">
        <f>+C26+C29+C54</f>
        <v>348.5</v>
      </c>
      <c r="D56" s="51">
        <v>380</v>
      </c>
      <c r="E56" s="51">
        <f t="shared" ref="E56:L56" si="6">+E26+E29+E54</f>
        <v>385</v>
      </c>
      <c r="F56" s="51">
        <f t="shared" si="6"/>
        <v>0</v>
      </c>
      <c r="G56" s="51">
        <f t="shared" si="6"/>
        <v>362</v>
      </c>
      <c r="H56" s="51">
        <f t="shared" si="6"/>
        <v>0</v>
      </c>
      <c r="I56" s="51">
        <f t="shared" si="6"/>
        <v>385</v>
      </c>
      <c r="J56" s="51">
        <f t="shared" si="6"/>
        <v>0</v>
      </c>
      <c r="K56" s="51">
        <f t="shared" si="6"/>
        <v>0</v>
      </c>
      <c r="L56" s="51">
        <f t="shared" si="6"/>
        <v>0</v>
      </c>
    </row>
    <row r="57" spans="1:12" s="2" customFormat="1" x14ac:dyDescent="0.25">
      <c r="A57" s="50"/>
      <c r="B57" s="39"/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2" s="2" customFormat="1" x14ac:dyDescent="0.25">
      <c r="A58" s="50"/>
      <c r="B58" s="39" t="s">
        <v>53</v>
      </c>
      <c r="C58" s="51">
        <f t="shared" ref="C58:L58" si="7">+C20-C56</f>
        <v>44.5</v>
      </c>
      <c r="D58" s="51">
        <f t="shared" si="7"/>
        <v>57</v>
      </c>
      <c r="E58" s="51">
        <f t="shared" si="7"/>
        <v>48</v>
      </c>
      <c r="F58" s="51">
        <f t="shared" si="7"/>
        <v>0</v>
      </c>
      <c r="G58" s="51">
        <f t="shared" si="7"/>
        <v>8</v>
      </c>
      <c r="H58" s="51">
        <f t="shared" si="7"/>
        <v>0</v>
      </c>
      <c r="I58" s="51">
        <f t="shared" si="7"/>
        <v>48</v>
      </c>
      <c r="J58" s="51">
        <f t="shared" si="7"/>
        <v>0</v>
      </c>
      <c r="K58" s="51">
        <f t="shared" si="7"/>
        <v>0</v>
      </c>
      <c r="L58" s="51">
        <f t="shared" si="7"/>
        <v>0</v>
      </c>
    </row>
    <row r="59" spans="1:12" s="9" customFormat="1" x14ac:dyDescent="0.25">
      <c r="A59" s="52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s="2" customFormat="1" x14ac:dyDescent="0.25">
      <c r="A60" s="50"/>
      <c r="B60" s="39" t="s">
        <v>110</v>
      </c>
      <c r="C60" s="51">
        <v>-1</v>
      </c>
      <c r="D60" s="51">
        <v>0</v>
      </c>
      <c r="E60" s="51">
        <v>-0.4</v>
      </c>
      <c r="F60" s="51">
        <v>0</v>
      </c>
      <c r="G60" s="51">
        <v>0</v>
      </c>
      <c r="H60" s="51">
        <v>0</v>
      </c>
      <c r="I60" s="51">
        <v>-0.4</v>
      </c>
      <c r="J60" s="51">
        <v>0</v>
      </c>
      <c r="K60" s="51">
        <v>0</v>
      </c>
      <c r="L60" s="51">
        <v>0</v>
      </c>
    </row>
    <row r="61" spans="1:12" s="9" customFormat="1" x14ac:dyDescent="0.25">
      <c r="A61" s="5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s="9" customFormat="1" x14ac:dyDescent="0.25">
      <c r="A62" s="52"/>
      <c r="B62" s="39" t="s">
        <v>22</v>
      </c>
      <c r="C62" s="51">
        <f>+C58-C60</f>
        <v>45.5</v>
      </c>
      <c r="D62" s="51">
        <f>+D58-D60</f>
        <v>57</v>
      </c>
      <c r="E62" s="51">
        <f>+E58-E60</f>
        <v>48.4</v>
      </c>
      <c r="F62" s="51">
        <f t="shared" ref="F62" si="8">+F58-F60</f>
        <v>0</v>
      </c>
      <c r="G62" s="51">
        <f>+G58-G60</f>
        <v>8</v>
      </c>
      <c r="H62" s="51">
        <f>+H58-H60</f>
        <v>0</v>
      </c>
      <c r="I62" s="51">
        <f>+I58-I60</f>
        <v>48.4</v>
      </c>
      <c r="J62" s="51">
        <f t="shared" ref="J62" si="9">+J58-J60</f>
        <v>0</v>
      </c>
      <c r="K62" s="51">
        <f>+K58-K60</f>
        <v>0</v>
      </c>
      <c r="L62" s="51">
        <f>+L58-L60</f>
        <v>0</v>
      </c>
    </row>
    <row r="64" spans="1:12" s="9" customFormat="1" x14ac:dyDescent="0.25">
      <c r="A64" s="19"/>
      <c r="B64" s="2" t="s">
        <v>54</v>
      </c>
    </row>
    <row r="65" spans="1:1" s="9" customFormat="1" x14ac:dyDescent="0.25">
      <c r="A65" s="19"/>
    </row>
    <row r="66" spans="1:1" s="9" customFormat="1" x14ac:dyDescent="0.25">
      <c r="A66" s="19"/>
    </row>
    <row r="67" spans="1:1" s="9" customFormat="1" x14ac:dyDescent="0.25">
      <c r="A67" s="19"/>
    </row>
    <row r="68" spans="1:1" s="9" customFormat="1" x14ac:dyDescent="0.25">
      <c r="A68" s="19"/>
    </row>
    <row r="69" spans="1:1" s="9" customFormat="1" x14ac:dyDescent="0.25">
      <c r="A69" s="19"/>
    </row>
    <row r="70" spans="1:1" s="9" customFormat="1" x14ac:dyDescent="0.25">
      <c r="A70" s="19"/>
    </row>
    <row r="71" spans="1:1" s="9" customFormat="1" x14ac:dyDescent="0.25">
      <c r="A71" s="19"/>
    </row>
    <row r="72" spans="1:1" s="9" customFormat="1" x14ac:dyDescent="0.25">
      <c r="A72" s="19"/>
    </row>
    <row r="73" spans="1:1" s="9" customFormat="1" x14ac:dyDescent="0.25">
      <c r="A73" s="19"/>
    </row>
    <row r="74" spans="1:1" s="9" customFormat="1" x14ac:dyDescent="0.25">
      <c r="A74" s="19"/>
    </row>
    <row r="75" spans="1:1" s="9" customFormat="1" x14ac:dyDescent="0.25">
      <c r="A75" s="19"/>
    </row>
    <row r="76" spans="1:1" s="9" customFormat="1" x14ac:dyDescent="0.25">
      <c r="A76" s="19"/>
    </row>
    <row r="77" spans="1:1" s="9" customFormat="1" x14ac:dyDescent="0.25">
      <c r="A77" s="19"/>
    </row>
    <row r="78" spans="1:1" s="9" customFormat="1" x14ac:dyDescent="0.25">
      <c r="A78" s="19"/>
    </row>
    <row r="79" spans="1:1" s="9" customFormat="1" x14ac:dyDescent="0.25">
      <c r="A79" s="19"/>
    </row>
    <row r="80" spans="1:1" s="9" customFormat="1" x14ac:dyDescent="0.25">
      <c r="A80" s="19"/>
    </row>
    <row r="81" spans="1:1" s="9" customFormat="1" x14ac:dyDescent="0.25">
      <c r="A81" s="19"/>
    </row>
    <row r="82" spans="1:1" s="9" customFormat="1" x14ac:dyDescent="0.25">
      <c r="A82" s="19"/>
    </row>
    <row r="83" spans="1:1" s="9" customFormat="1" x14ac:dyDescent="0.25">
      <c r="A83" s="19"/>
    </row>
    <row r="84" spans="1:1" s="9" customFormat="1" x14ac:dyDescent="0.25">
      <c r="A84" s="19"/>
    </row>
    <row r="85" spans="1:1" s="9" customFormat="1" x14ac:dyDescent="0.25">
      <c r="A85" s="19"/>
    </row>
    <row r="86" spans="1:1" s="9" customFormat="1" x14ac:dyDescent="0.25">
      <c r="A86" s="19"/>
    </row>
    <row r="87" spans="1:1" s="9" customFormat="1" x14ac:dyDescent="0.25">
      <c r="A87" s="19"/>
    </row>
    <row r="88" spans="1:1" s="9" customFormat="1" x14ac:dyDescent="0.25">
      <c r="A88" s="19"/>
    </row>
    <row r="89" spans="1:1" s="9" customFormat="1" x14ac:dyDescent="0.25">
      <c r="A89" s="19"/>
    </row>
    <row r="90" spans="1:1" s="9" customFormat="1" x14ac:dyDescent="0.25">
      <c r="A90" s="19"/>
    </row>
    <row r="91" spans="1:1" s="9" customFormat="1" x14ac:dyDescent="0.25">
      <c r="A91" s="19"/>
    </row>
    <row r="92" spans="1:1" s="9" customFormat="1" x14ac:dyDescent="0.25">
      <c r="A92" s="19"/>
    </row>
    <row r="93" spans="1:1" s="9" customFormat="1" x14ac:dyDescent="0.25">
      <c r="A93" s="19"/>
    </row>
    <row r="94" spans="1:1" s="9" customFormat="1" x14ac:dyDescent="0.25">
      <c r="A94" s="19"/>
    </row>
    <row r="95" spans="1:1" s="9" customFormat="1" x14ac:dyDescent="0.25">
      <c r="A95" s="19"/>
    </row>
    <row r="96" spans="1:1" s="9" customFormat="1" x14ac:dyDescent="0.25">
      <c r="A96" s="19"/>
    </row>
    <row r="97" spans="1:1" s="9" customFormat="1" x14ac:dyDescent="0.25">
      <c r="A97" s="19"/>
    </row>
    <row r="98" spans="1:1" s="9" customFormat="1" x14ac:dyDescent="0.25">
      <c r="A98" s="19"/>
    </row>
    <row r="99" spans="1:1" s="9" customFormat="1" x14ac:dyDescent="0.25">
      <c r="A99" s="19"/>
    </row>
    <row r="100" spans="1:1" s="9" customFormat="1" x14ac:dyDescent="0.25">
      <c r="A100" s="19"/>
    </row>
    <row r="101" spans="1:1" s="9" customFormat="1" x14ac:dyDescent="0.25">
      <c r="A101" s="19"/>
    </row>
    <row r="102" spans="1:1" s="9" customFormat="1" x14ac:dyDescent="0.25">
      <c r="A102" s="1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69"/>
  <sheetViews>
    <sheetView tabSelected="1" topLeftCell="A27" zoomScale="130" zoomScaleNormal="130" workbookViewId="0">
      <selection activeCell="O69" sqref="O69"/>
    </sheetView>
  </sheetViews>
  <sheetFormatPr baseColWidth="10" defaultRowHeight="14.5" outlineLevelCol="1" x14ac:dyDescent="0.35"/>
  <cols>
    <col min="2" max="2" width="24.81640625" bestFit="1" customWidth="1"/>
    <col min="3" max="6" width="0" hidden="1" customWidth="1"/>
    <col min="7" max="11" width="10.6328125" hidden="1" customWidth="1" outlineLevel="1"/>
    <col min="12" max="12" width="10.6328125" collapsed="1"/>
  </cols>
  <sheetData>
    <row r="1" spans="1:16" ht="15.5" x14ac:dyDescent="0.35">
      <c r="A1" s="35" t="s">
        <v>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5.5" x14ac:dyDescent="0.35">
      <c r="A2" s="35"/>
      <c r="B2" s="33" t="s">
        <v>300</v>
      </c>
      <c r="C2" s="33" t="s">
        <v>300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x14ac:dyDescent="0.35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35">
      <c r="A4" s="27" t="s">
        <v>77</v>
      </c>
      <c r="B4" s="2" t="s">
        <v>6</v>
      </c>
      <c r="C4" s="4" t="s">
        <v>1</v>
      </c>
      <c r="D4" s="4" t="s">
        <v>3</v>
      </c>
      <c r="E4" s="4" t="s">
        <v>1</v>
      </c>
      <c r="F4" s="4" t="s">
        <v>2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4" t="s">
        <v>1</v>
      </c>
    </row>
    <row r="5" spans="1:16" x14ac:dyDescent="0.35">
      <c r="A5" s="7" t="s">
        <v>78</v>
      </c>
      <c r="B5" s="6" t="s">
        <v>0</v>
      </c>
      <c r="C5" s="7">
        <v>2014</v>
      </c>
      <c r="D5" s="7">
        <v>2014</v>
      </c>
      <c r="E5" s="7">
        <v>2015</v>
      </c>
      <c r="F5" s="7">
        <v>2015</v>
      </c>
      <c r="G5" s="7">
        <v>2017</v>
      </c>
      <c r="H5" s="7">
        <v>2018</v>
      </c>
      <c r="I5" s="7">
        <v>2019</v>
      </c>
      <c r="J5" s="7">
        <v>2020</v>
      </c>
      <c r="K5" s="7">
        <v>2021</v>
      </c>
      <c r="L5" s="7">
        <v>2022</v>
      </c>
      <c r="M5" s="7">
        <v>2023</v>
      </c>
      <c r="N5" s="7">
        <v>2024</v>
      </c>
      <c r="O5" s="7">
        <v>2025</v>
      </c>
    </row>
    <row r="6" spans="1:16" x14ac:dyDescent="0.35">
      <c r="A6" s="19">
        <v>3100</v>
      </c>
      <c r="B6" s="9" t="s">
        <v>7</v>
      </c>
      <c r="C6" s="10"/>
      <c r="D6" s="10"/>
      <c r="E6" s="10"/>
      <c r="F6" s="10"/>
      <c r="G6" s="10">
        <v>5</v>
      </c>
      <c r="H6" s="10">
        <v>5</v>
      </c>
      <c r="I6" s="10">
        <v>5</v>
      </c>
      <c r="J6" s="10">
        <v>4</v>
      </c>
      <c r="K6" s="10">
        <v>5</v>
      </c>
      <c r="L6" s="10">
        <v>5</v>
      </c>
      <c r="M6" s="10">
        <v>5</v>
      </c>
      <c r="N6" s="10">
        <v>6</v>
      </c>
      <c r="O6" s="10">
        <v>4</v>
      </c>
      <c r="P6" t="s">
        <v>322</v>
      </c>
    </row>
    <row r="7" spans="1:16" x14ac:dyDescent="0.35">
      <c r="A7" s="19">
        <v>3120</v>
      </c>
      <c r="B7" s="9" t="s">
        <v>80</v>
      </c>
      <c r="C7" s="10"/>
      <c r="D7" s="10"/>
      <c r="E7" s="10"/>
      <c r="F7" s="10"/>
      <c r="G7" s="10">
        <v>5</v>
      </c>
      <c r="H7" s="10">
        <v>5</v>
      </c>
      <c r="I7" s="10">
        <v>5</v>
      </c>
      <c r="J7" s="10">
        <v>5</v>
      </c>
      <c r="K7" s="10">
        <v>5</v>
      </c>
      <c r="L7" s="10">
        <v>7</v>
      </c>
      <c r="M7" s="10">
        <f>37+212</f>
        <v>249</v>
      </c>
      <c r="N7" s="10">
        <v>7</v>
      </c>
      <c r="O7" s="10">
        <v>7</v>
      </c>
    </row>
    <row r="8" spans="1:16" x14ac:dyDescent="0.35">
      <c r="A8" s="19">
        <v>3140</v>
      </c>
      <c r="B8" s="9" t="s">
        <v>81</v>
      </c>
      <c r="C8" s="10"/>
      <c r="D8" s="10"/>
      <c r="E8" s="10"/>
      <c r="F8" s="10"/>
      <c r="G8" s="10">
        <v>10</v>
      </c>
      <c r="H8" s="10">
        <v>10</v>
      </c>
      <c r="I8" s="10">
        <v>10</v>
      </c>
      <c r="J8" s="10">
        <v>10</v>
      </c>
      <c r="K8" s="10">
        <v>10</v>
      </c>
      <c r="L8" s="10">
        <v>8</v>
      </c>
      <c r="M8" s="10">
        <v>8</v>
      </c>
      <c r="N8" s="10">
        <v>8</v>
      </c>
      <c r="O8" s="10">
        <v>3</v>
      </c>
      <c r="P8" t="s">
        <v>321</v>
      </c>
    </row>
    <row r="9" spans="1:16" x14ac:dyDescent="0.35">
      <c r="A9" s="19">
        <v>3440</v>
      </c>
      <c r="B9" s="9" t="s">
        <v>35</v>
      </c>
      <c r="C9" s="10"/>
      <c r="D9" s="10"/>
      <c r="E9" s="10"/>
      <c r="F9" s="10"/>
      <c r="G9" s="10">
        <f>SUM(H9:R9)</f>
        <v>18</v>
      </c>
      <c r="H9" s="10"/>
      <c r="I9" s="10"/>
      <c r="J9" s="10"/>
      <c r="K9" s="10"/>
      <c r="L9" s="10"/>
      <c r="M9" s="10"/>
      <c r="N9" s="10">
        <v>9</v>
      </c>
      <c r="O9" s="10">
        <v>9</v>
      </c>
      <c r="P9" t="s">
        <v>320</v>
      </c>
    </row>
    <row r="10" spans="1:16" x14ac:dyDescent="0.35">
      <c r="A10" s="19">
        <v>3450</v>
      </c>
      <c r="B10" s="9" t="s">
        <v>36</v>
      </c>
      <c r="C10" s="10"/>
      <c r="D10" s="10"/>
      <c r="E10" s="10"/>
      <c r="F10" s="10"/>
      <c r="G10" s="10">
        <f>SUM(H10:R10)</f>
        <v>32</v>
      </c>
      <c r="H10" s="10">
        <v>3</v>
      </c>
      <c r="I10" s="10">
        <v>3</v>
      </c>
      <c r="J10" s="10">
        <v>3</v>
      </c>
      <c r="K10" s="10">
        <v>3</v>
      </c>
      <c r="L10" s="10">
        <v>5</v>
      </c>
      <c r="M10" s="10">
        <v>5</v>
      </c>
      <c r="N10" s="10">
        <v>5</v>
      </c>
      <c r="O10" s="10">
        <v>5</v>
      </c>
      <c r="P10" t="s">
        <v>317</v>
      </c>
    </row>
    <row r="11" spans="1:16" x14ac:dyDescent="0.35">
      <c r="A11" s="19">
        <v>3460</v>
      </c>
      <c r="B11" s="9" t="s">
        <v>85</v>
      </c>
      <c r="C11" s="10"/>
      <c r="D11" s="10"/>
      <c r="E11" s="10"/>
      <c r="F11" s="10"/>
      <c r="G11" s="10">
        <v>0</v>
      </c>
      <c r="H11" s="10">
        <v>3</v>
      </c>
      <c r="I11" s="10">
        <v>3</v>
      </c>
      <c r="J11" s="10">
        <v>3</v>
      </c>
      <c r="K11" s="10">
        <v>3</v>
      </c>
      <c r="L11" s="10">
        <v>5</v>
      </c>
      <c r="M11" s="10">
        <v>5</v>
      </c>
      <c r="N11" s="10">
        <v>5</v>
      </c>
      <c r="O11" s="10">
        <v>5</v>
      </c>
      <c r="P11" t="s">
        <v>317</v>
      </c>
    </row>
    <row r="12" spans="1:16" x14ac:dyDescent="0.35">
      <c r="A12" s="19">
        <v>3600</v>
      </c>
      <c r="B12" s="9" t="s">
        <v>9</v>
      </c>
      <c r="C12" s="10"/>
      <c r="D12" s="10"/>
      <c r="E12" s="10"/>
      <c r="F12" s="10"/>
      <c r="G12" s="10">
        <f>SUM(H12:R12)</f>
        <v>0</v>
      </c>
      <c r="H12" s="10"/>
      <c r="I12" s="10"/>
      <c r="J12" s="10"/>
      <c r="K12" s="10"/>
      <c r="L12" s="10"/>
      <c r="M12" s="10"/>
      <c r="N12" s="10"/>
      <c r="O12" s="10"/>
    </row>
    <row r="13" spans="1:16" x14ac:dyDescent="0.35">
      <c r="A13" s="19">
        <v>3825</v>
      </c>
      <c r="B13" s="9" t="s">
        <v>86</v>
      </c>
      <c r="C13" s="10"/>
      <c r="D13" s="10"/>
      <c r="E13" s="10"/>
      <c r="F13" s="10"/>
      <c r="G13" s="10">
        <v>5</v>
      </c>
      <c r="H13" s="10">
        <v>5</v>
      </c>
      <c r="I13" s="10">
        <v>5</v>
      </c>
      <c r="J13" s="10">
        <v>5</v>
      </c>
      <c r="K13" s="10">
        <v>5</v>
      </c>
      <c r="L13" s="10">
        <v>5</v>
      </c>
      <c r="M13" s="10">
        <v>5</v>
      </c>
      <c r="N13" s="10">
        <v>5</v>
      </c>
      <c r="O13" s="10">
        <v>5</v>
      </c>
    </row>
    <row r="14" spans="1:16" x14ac:dyDescent="0.35">
      <c r="A14" s="19">
        <v>3923</v>
      </c>
      <c r="B14" s="9" t="s">
        <v>87</v>
      </c>
      <c r="C14" s="10"/>
      <c r="D14" s="10"/>
      <c r="E14" s="10"/>
      <c r="F14" s="10"/>
      <c r="G14" s="10">
        <v>20</v>
      </c>
      <c r="H14" s="10">
        <v>20</v>
      </c>
      <c r="I14" s="10">
        <v>20</v>
      </c>
      <c r="J14" s="10">
        <v>20</v>
      </c>
      <c r="K14" s="10">
        <v>20</v>
      </c>
      <c r="L14" s="10">
        <v>15</v>
      </c>
      <c r="M14" s="10">
        <v>15</v>
      </c>
      <c r="N14" s="10">
        <v>35</v>
      </c>
      <c r="O14" s="10">
        <v>35</v>
      </c>
    </row>
    <row r="15" spans="1:16" x14ac:dyDescent="0.35">
      <c r="A15" s="19">
        <v>3940</v>
      </c>
      <c r="B15" s="9" t="s">
        <v>88</v>
      </c>
      <c r="C15" s="10"/>
      <c r="D15" s="10"/>
      <c r="E15" s="10"/>
      <c r="F15" s="10"/>
      <c r="G15" s="10">
        <v>0</v>
      </c>
      <c r="H15" s="10">
        <f t="shared" ref="H15:M15" si="0">14*2.3</f>
        <v>32.199999999999996</v>
      </c>
      <c r="I15" s="10">
        <f t="shared" si="0"/>
        <v>32.199999999999996</v>
      </c>
      <c r="J15" s="10">
        <f t="shared" si="0"/>
        <v>32.199999999999996</v>
      </c>
      <c r="K15" s="10">
        <f t="shared" si="0"/>
        <v>32.199999999999996</v>
      </c>
      <c r="L15" s="10">
        <f t="shared" si="0"/>
        <v>32.199999999999996</v>
      </c>
      <c r="M15" s="10">
        <f t="shared" si="0"/>
        <v>32.199999999999996</v>
      </c>
      <c r="N15" s="10">
        <v>52</v>
      </c>
      <c r="O15" s="10">
        <v>32.200000000000003</v>
      </c>
    </row>
    <row r="16" spans="1:16" x14ac:dyDescent="0.35">
      <c r="A16" s="19">
        <v>3950</v>
      </c>
      <c r="B16" s="9" t="s">
        <v>72</v>
      </c>
      <c r="C16" s="10"/>
      <c r="D16" s="10"/>
      <c r="E16" s="10"/>
      <c r="F16" s="10"/>
      <c r="G16" s="10">
        <f>SUM(H16:R16)</f>
        <v>0</v>
      </c>
      <c r="H16" s="10"/>
      <c r="I16" s="10"/>
      <c r="J16" s="10"/>
      <c r="K16" s="10"/>
      <c r="L16" s="10"/>
      <c r="M16" s="10"/>
      <c r="N16" s="10"/>
      <c r="O16" s="10"/>
    </row>
    <row r="17" spans="1:16" x14ac:dyDescent="0.35">
      <c r="A17" s="20">
        <v>3999</v>
      </c>
      <c r="B17" s="15" t="s">
        <v>39</v>
      </c>
      <c r="C17" s="16"/>
      <c r="D17" s="16"/>
      <c r="E17" s="16"/>
      <c r="F17" s="16"/>
      <c r="G17" s="10">
        <v>0</v>
      </c>
      <c r="H17" s="10">
        <v>2</v>
      </c>
      <c r="I17" s="10">
        <v>2</v>
      </c>
      <c r="J17" s="10">
        <v>2</v>
      </c>
      <c r="K17" s="10">
        <v>2</v>
      </c>
      <c r="L17" s="10">
        <v>2</v>
      </c>
      <c r="M17" s="10">
        <v>2</v>
      </c>
      <c r="N17" s="10">
        <v>2</v>
      </c>
      <c r="O17" s="10">
        <v>2</v>
      </c>
    </row>
    <row r="18" spans="1:16" x14ac:dyDescent="0.35">
      <c r="A18" s="21"/>
      <c r="B18" s="2" t="s">
        <v>11</v>
      </c>
      <c r="C18" s="18">
        <f t="shared" ref="C18:H18" si="1">SUM(C6:C17)</f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95</v>
      </c>
      <c r="H18" s="18">
        <f t="shared" si="1"/>
        <v>85.199999999999989</v>
      </c>
      <c r="I18" s="18">
        <f t="shared" ref="I18:J18" si="2">SUM(I6:I17)</f>
        <v>85.199999999999989</v>
      </c>
      <c r="J18" s="18">
        <f t="shared" si="2"/>
        <v>84.199999999999989</v>
      </c>
      <c r="K18" s="18">
        <f>SUM(K6:K17)</f>
        <v>85.199999999999989</v>
      </c>
      <c r="L18" s="18">
        <f>SUM(L6:L17)</f>
        <v>84.199999999999989</v>
      </c>
      <c r="M18" s="18">
        <f>SUM(M6:M17)</f>
        <v>326.2</v>
      </c>
      <c r="N18" s="18">
        <f>SUM(N6:N17)</f>
        <v>134</v>
      </c>
      <c r="O18" s="18">
        <f>SUM(O6:O17)</f>
        <v>107.2</v>
      </c>
    </row>
    <row r="19" spans="1:16" x14ac:dyDescent="0.35">
      <c r="A19" s="19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6" x14ac:dyDescent="0.35">
      <c r="A20" s="19">
        <v>4100</v>
      </c>
      <c r="B20" s="9" t="s">
        <v>40</v>
      </c>
      <c r="C20" s="10"/>
      <c r="D20" s="10"/>
      <c r="E20" s="10"/>
      <c r="F20" s="10"/>
      <c r="G20" s="10">
        <f>SUM(H20:R20)</f>
        <v>0</v>
      </c>
      <c r="H20" s="10">
        <f t="shared" ref="H20:K21" si="3">SUM(P20:T20)</f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>SUM(S20:W20)</f>
        <v>0</v>
      </c>
      <c r="M20" s="10">
        <f>SUM(T20:X20)</f>
        <v>0</v>
      </c>
      <c r="N20" s="10">
        <f t="shared" ref="N20:N21" si="4">SUM(U20:Y20)</f>
        <v>0</v>
      </c>
      <c r="O20" s="10"/>
    </row>
    <row r="21" spans="1:16" x14ac:dyDescent="0.35">
      <c r="A21" s="20">
        <v>4140</v>
      </c>
      <c r="B21" s="15" t="s">
        <v>90</v>
      </c>
      <c r="C21" s="16"/>
      <c r="D21" s="16"/>
      <c r="E21" s="16"/>
      <c r="F21" s="16"/>
      <c r="G21" s="10">
        <f>SUM(H21:R21)</f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>SUM(S21:W21)</f>
        <v>0</v>
      </c>
      <c r="M21" s="10">
        <f>SUM(T21:X21)</f>
        <v>0</v>
      </c>
      <c r="N21" s="10">
        <f t="shared" si="4"/>
        <v>0</v>
      </c>
      <c r="O21" s="10"/>
    </row>
    <row r="22" spans="1:16" x14ac:dyDescent="0.35">
      <c r="A22" s="21"/>
      <c r="B22" s="2" t="s">
        <v>106</v>
      </c>
      <c r="C22" s="18">
        <f t="shared" ref="C22:H22" si="5">SUM(C20:C21)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  <c r="G22" s="18">
        <f t="shared" si="5"/>
        <v>0</v>
      </c>
      <c r="H22" s="18">
        <f t="shared" si="5"/>
        <v>0</v>
      </c>
      <c r="I22" s="18">
        <f t="shared" ref="I22:J22" si="6">SUM(I20:I21)</f>
        <v>0</v>
      </c>
      <c r="J22" s="18">
        <f t="shared" si="6"/>
        <v>0</v>
      </c>
      <c r="K22" s="18">
        <f t="shared" ref="K22" si="7">SUM(K20:K21)</f>
        <v>0</v>
      </c>
      <c r="L22" s="18">
        <f>SUM(L20:L21)</f>
        <v>0</v>
      </c>
      <c r="M22" s="18">
        <f>SUM(M20:M21)</f>
        <v>0</v>
      </c>
      <c r="N22" s="18">
        <f>SUM(N20:N21)</f>
        <v>0</v>
      </c>
      <c r="O22" s="18"/>
    </row>
    <row r="23" spans="1:16" x14ac:dyDescent="0.35">
      <c r="A23" s="1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x14ac:dyDescent="0.35">
      <c r="A24" s="27" t="s">
        <v>91</v>
      </c>
      <c r="B24" s="2" t="s">
        <v>41</v>
      </c>
      <c r="C24" s="18"/>
      <c r="D24" s="18"/>
      <c r="E24" s="18"/>
      <c r="F24" s="18"/>
      <c r="G24" s="10">
        <v>0</v>
      </c>
      <c r="H24" s="10"/>
      <c r="I24" s="10"/>
      <c r="J24" s="10"/>
      <c r="K24" s="10"/>
      <c r="L24" s="10"/>
      <c r="M24" s="10"/>
      <c r="N24" s="10"/>
      <c r="O24" s="10"/>
    </row>
    <row r="25" spans="1:16" x14ac:dyDescent="0.35">
      <c r="A25" s="26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6" x14ac:dyDescent="0.35">
      <c r="A26" s="26" t="s">
        <v>92</v>
      </c>
      <c r="B26" s="9" t="s">
        <v>12</v>
      </c>
      <c r="C26" s="10"/>
      <c r="D26" s="10"/>
      <c r="E26" s="10"/>
      <c r="F26" s="10"/>
      <c r="G26" s="10">
        <f>SUM(H26:R26)</f>
        <v>0</v>
      </c>
      <c r="H26" s="10"/>
      <c r="I26" s="10"/>
      <c r="J26" s="10"/>
      <c r="K26" s="10"/>
      <c r="L26" s="10"/>
      <c r="M26" s="10"/>
      <c r="N26" s="10"/>
      <c r="O26" s="10"/>
    </row>
    <row r="27" spans="1:16" x14ac:dyDescent="0.35">
      <c r="A27" s="19">
        <v>6300</v>
      </c>
      <c r="B27" s="9" t="s">
        <v>58</v>
      </c>
      <c r="C27" s="10"/>
      <c r="D27" s="10"/>
      <c r="E27" s="10"/>
      <c r="F27" s="10"/>
      <c r="G27" s="10">
        <v>24</v>
      </c>
      <c r="H27" s="10">
        <v>29</v>
      </c>
      <c r="I27" s="10">
        <v>29</v>
      </c>
      <c r="J27" s="10">
        <v>29</v>
      </c>
      <c r="K27" s="10">
        <v>29</v>
      </c>
      <c r="L27" s="10">
        <v>29</v>
      </c>
      <c r="M27" s="10">
        <v>29</v>
      </c>
      <c r="N27" s="10">
        <v>35</v>
      </c>
      <c r="O27" s="10">
        <v>42</v>
      </c>
      <c r="P27" t="s">
        <v>319</v>
      </c>
    </row>
    <row r="28" spans="1:16" x14ac:dyDescent="0.35">
      <c r="A28" s="19">
        <v>6310</v>
      </c>
      <c r="B28" s="9" t="s">
        <v>93</v>
      </c>
      <c r="C28" s="10"/>
      <c r="D28" s="10"/>
      <c r="E28" s="10"/>
      <c r="F28" s="10"/>
      <c r="G28" s="10">
        <f>SUM(H28:R28)</f>
        <v>0</v>
      </c>
      <c r="H28" s="10"/>
      <c r="I28" s="10"/>
      <c r="J28" s="10"/>
      <c r="K28" s="10"/>
      <c r="L28" s="10"/>
      <c r="M28" s="10"/>
      <c r="N28" s="10"/>
      <c r="O28" s="10"/>
    </row>
    <row r="29" spans="1:16" x14ac:dyDescent="0.35">
      <c r="A29" s="19">
        <v>6320</v>
      </c>
      <c r="B29" s="9" t="s">
        <v>42</v>
      </c>
      <c r="C29" s="10"/>
      <c r="D29" s="10"/>
      <c r="E29" s="10"/>
      <c r="F29" s="10"/>
      <c r="G29" s="10">
        <f>SUM(H29:R29)</f>
        <v>0</v>
      </c>
      <c r="H29" s="10"/>
      <c r="I29" s="10"/>
      <c r="J29" s="10"/>
      <c r="K29" s="10"/>
      <c r="L29" s="10"/>
      <c r="M29" s="10"/>
      <c r="N29" s="10"/>
      <c r="O29" s="10"/>
    </row>
    <row r="30" spans="1:16" x14ac:dyDescent="0.35">
      <c r="A30" s="19">
        <v>6340</v>
      </c>
      <c r="B30" s="9" t="s">
        <v>43</v>
      </c>
      <c r="C30" s="10"/>
      <c r="D30" s="10"/>
      <c r="E30" s="10"/>
      <c r="F30" s="10"/>
      <c r="G30" s="10">
        <f>SUM(H30:R30)</f>
        <v>0</v>
      </c>
      <c r="H30" s="10"/>
      <c r="I30" s="10"/>
      <c r="J30" s="10"/>
      <c r="K30" s="10"/>
      <c r="L30" s="10"/>
      <c r="M30" s="10"/>
      <c r="N30" s="10"/>
      <c r="O30" s="10"/>
    </row>
    <row r="31" spans="1:16" x14ac:dyDescent="0.35">
      <c r="A31" s="19">
        <v>6400</v>
      </c>
      <c r="B31" s="9" t="s">
        <v>44</v>
      </c>
      <c r="C31" s="10"/>
      <c r="D31" s="10"/>
      <c r="E31" s="10"/>
      <c r="F31" s="10"/>
      <c r="G31" s="10">
        <f>SUM(H31:R31)</f>
        <v>14</v>
      </c>
      <c r="H31" s="10">
        <v>2</v>
      </c>
      <c r="I31" s="10">
        <v>2</v>
      </c>
      <c r="J31" s="10">
        <v>2</v>
      </c>
      <c r="K31" s="10">
        <v>2</v>
      </c>
      <c r="L31" s="10">
        <v>3</v>
      </c>
      <c r="M31" s="10">
        <v>1</v>
      </c>
      <c r="N31" s="10">
        <v>1</v>
      </c>
      <c r="O31" s="10">
        <v>1</v>
      </c>
      <c r="P31" t="s">
        <v>316</v>
      </c>
    </row>
    <row r="32" spans="1:16" x14ac:dyDescent="0.35">
      <c r="A32" s="19">
        <v>6540</v>
      </c>
      <c r="B32" s="9" t="s">
        <v>14</v>
      </c>
      <c r="C32" s="10"/>
      <c r="D32" s="10"/>
      <c r="E32" s="10"/>
      <c r="F32" s="10"/>
      <c r="G32" s="10">
        <v>2</v>
      </c>
      <c r="H32" s="10">
        <v>2</v>
      </c>
      <c r="I32" s="10">
        <v>2</v>
      </c>
      <c r="J32" s="10">
        <v>2</v>
      </c>
      <c r="K32" s="10">
        <v>2</v>
      </c>
      <c r="L32" s="10">
        <v>2</v>
      </c>
      <c r="M32" s="10">
        <v>2</v>
      </c>
      <c r="N32" s="10">
        <v>2</v>
      </c>
      <c r="O32" s="10">
        <v>2</v>
      </c>
      <c r="P32" t="s">
        <v>318</v>
      </c>
    </row>
    <row r="33" spans="1:15" x14ac:dyDescent="0.35">
      <c r="A33" s="19">
        <v>6570</v>
      </c>
      <c r="B33" s="9" t="s">
        <v>94</v>
      </c>
      <c r="C33" s="10"/>
      <c r="D33" s="10"/>
      <c r="E33" s="10"/>
      <c r="F33" s="10"/>
      <c r="G33" s="10">
        <f>SUM(H33:R33)</f>
        <v>0</v>
      </c>
      <c r="H33" s="10"/>
      <c r="I33" s="10"/>
      <c r="J33" s="10"/>
      <c r="K33" s="10"/>
      <c r="L33" s="10"/>
      <c r="M33" s="10"/>
      <c r="N33" s="10"/>
      <c r="O33" s="10"/>
    </row>
    <row r="34" spans="1:15" x14ac:dyDescent="0.35">
      <c r="A34" s="19">
        <v>6590</v>
      </c>
      <c r="B34" s="9" t="s">
        <v>13</v>
      </c>
      <c r="C34" s="10"/>
      <c r="D34" s="10"/>
      <c r="E34" s="10"/>
      <c r="F34" s="10"/>
      <c r="G34" s="10">
        <f>SUM(H34:R34)</f>
        <v>12</v>
      </c>
      <c r="H34" s="10">
        <v>1.5</v>
      </c>
      <c r="I34" s="10">
        <v>1.5</v>
      </c>
      <c r="J34" s="10">
        <v>1.5</v>
      </c>
      <c r="K34" s="10">
        <v>1.5</v>
      </c>
      <c r="L34" s="10">
        <v>1.5</v>
      </c>
      <c r="M34" s="10">
        <v>1.5</v>
      </c>
      <c r="N34" s="10">
        <v>1.5</v>
      </c>
      <c r="O34" s="10">
        <v>1.5</v>
      </c>
    </row>
    <row r="35" spans="1:15" x14ac:dyDescent="0.35">
      <c r="A35" s="19">
        <v>6620</v>
      </c>
      <c r="B35" s="9" t="s">
        <v>45</v>
      </c>
      <c r="C35" s="10"/>
      <c r="D35" s="31"/>
      <c r="E35" s="10"/>
      <c r="F35" s="10"/>
      <c r="G35" s="10">
        <v>10</v>
      </c>
      <c r="H35" s="10">
        <v>10</v>
      </c>
      <c r="I35" s="10">
        <v>10</v>
      </c>
      <c r="J35" s="10">
        <v>10</v>
      </c>
      <c r="K35" s="10">
        <v>10</v>
      </c>
      <c r="L35" s="10">
        <v>10</v>
      </c>
      <c r="M35" s="10">
        <v>256</v>
      </c>
      <c r="N35" s="10">
        <v>5</v>
      </c>
      <c r="O35" s="10">
        <v>5</v>
      </c>
    </row>
    <row r="36" spans="1:15" x14ac:dyDescent="0.35">
      <c r="A36" s="19">
        <v>6780</v>
      </c>
      <c r="B36" s="9" t="s">
        <v>75</v>
      </c>
      <c r="C36" s="10"/>
      <c r="D36" s="10"/>
      <c r="E36" s="10"/>
      <c r="F36" s="10"/>
      <c r="G36" s="10">
        <f>SUM(H36:R36)</f>
        <v>0</v>
      </c>
      <c r="H36" s="10"/>
      <c r="I36" s="10"/>
      <c r="J36" s="10"/>
      <c r="K36" s="10"/>
      <c r="L36" s="10"/>
      <c r="M36" s="10"/>
      <c r="N36" s="10"/>
      <c r="O36" s="10"/>
    </row>
    <row r="37" spans="1:15" x14ac:dyDescent="0.35">
      <c r="A37" s="19">
        <v>6785</v>
      </c>
      <c r="B37" s="9" t="s">
        <v>95</v>
      </c>
      <c r="C37" s="10"/>
      <c r="D37" s="10"/>
      <c r="E37" s="10"/>
      <c r="F37" s="10"/>
      <c r="G37" s="10">
        <f>SUM(H37:R37)</f>
        <v>0</v>
      </c>
      <c r="H37" s="10"/>
      <c r="I37" s="10"/>
      <c r="J37" s="10"/>
      <c r="K37" s="10"/>
      <c r="L37" s="10"/>
      <c r="M37" s="10"/>
      <c r="N37" s="10"/>
      <c r="O37" s="10"/>
    </row>
    <row r="38" spans="1:15" x14ac:dyDescent="0.35">
      <c r="A38" s="19">
        <v>6790</v>
      </c>
      <c r="B38" s="9" t="s">
        <v>96</v>
      </c>
      <c r="C38" s="10"/>
      <c r="D38" s="10"/>
      <c r="E38" s="10"/>
      <c r="F38" s="10"/>
      <c r="G38" s="10">
        <v>0</v>
      </c>
      <c r="H38" s="10">
        <v>2</v>
      </c>
      <c r="I38" s="10">
        <v>2</v>
      </c>
      <c r="J38" s="10">
        <v>2</v>
      </c>
      <c r="K38" s="10">
        <v>2</v>
      </c>
      <c r="L38" s="10">
        <v>2</v>
      </c>
      <c r="M38" s="10">
        <v>4</v>
      </c>
      <c r="N38" s="10">
        <v>4</v>
      </c>
      <c r="O38" s="10">
        <v>4</v>
      </c>
    </row>
    <row r="39" spans="1:15" x14ac:dyDescent="0.35">
      <c r="A39" s="19">
        <v>6795</v>
      </c>
      <c r="B39" s="9" t="s">
        <v>97</v>
      </c>
      <c r="C39" s="10"/>
      <c r="D39" s="10"/>
      <c r="E39" s="10"/>
      <c r="F39" s="10"/>
      <c r="G39" s="10">
        <f>SUM(H39:R39)</f>
        <v>2.5</v>
      </c>
      <c r="H39" s="10">
        <v>0.5</v>
      </c>
      <c r="I39" s="10">
        <v>0.5</v>
      </c>
      <c r="J39" s="10">
        <v>0.5</v>
      </c>
      <c r="K39" s="10">
        <v>0.5</v>
      </c>
      <c r="L39" s="10">
        <v>0.5</v>
      </c>
      <c r="M39" s="10">
        <v>0</v>
      </c>
      <c r="N39" s="10">
        <v>0</v>
      </c>
      <c r="O39" s="10"/>
    </row>
    <row r="40" spans="1:15" x14ac:dyDescent="0.35">
      <c r="A40" s="19">
        <v>6796</v>
      </c>
      <c r="B40" s="9" t="s">
        <v>98</v>
      </c>
      <c r="C40" s="10"/>
      <c r="D40" s="10"/>
      <c r="E40" s="10"/>
      <c r="F40" s="10"/>
      <c r="G40" s="10">
        <f>SUM(H40:R40)</f>
        <v>0</v>
      </c>
      <c r="H40" s="10"/>
      <c r="I40" s="10"/>
      <c r="J40" s="10"/>
      <c r="K40" s="10"/>
      <c r="L40" s="10"/>
      <c r="M40" s="10"/>
      <c r="N40" s="10"/>
      <c r="O40" s="10"/>
    </row>
    <row r="41" spans="1:15" x14ac:dyDescent="0.35">
      <c r="A41" s="19">
        <v>6797</v>
      </c>
      <c r="B41" s="9" t="s">
        <v>99</v>
      </c>
      <c r="C41" s="10"/>
      <c r="D41" s="10"/>
      <c r="E41" s="10"/>
      <c r="F41" s="10"/>
      <c r="G41" s="10">
        <v>0</v>
      </c>
      <c r="H41" s="10"/>
      <c r="I41" s="10"/>
      <c r="J41" s="10"/>
      <c r="K41" s="10"/>
      <c r="L41" s="10"/>
      <c r="M41" s="10"/>
      <c r="N41" s="10"/>
      <c r="O41" s="10"/>
    </row>
    <row r="42" spans="1:15" x14ac:dyDescent="0.35">
      <c r="A42" s="19">
        <v>6800</v>
      </c>
      <c r="B42" s="9" t="s">
        <v>46</v>
      </c>
      <c r="C42" s="10"/>
      <c r="D42" s="10"/>
      <c r="E42" s="10"/>
      <c r="F42" s="10"/>
      <c r="G42" s="10">
        <f>SUM(H42:R42)</f>
        <v>0</v>
      </c>
      <c r="H42" s="10"/>
      <c r="I42" s="10"/>
      <c r="J42" s="10"/>
      <c r="K42" s="10"/>
      <c r="L42" s="10"/>
      <c r="M42" s="10"/>
      <c r="N42" s="10"/>
      <c r="O42" s="10"/>
    </row>
    <row r="43" spans="1:15" x14ac:dyDescent="0.35">
      <c r="A43" s="19">
        <v>6810</v>
      </c>
      <c r="B43" s="9" t="s">
        <v>59</v>
      </c>
      <c r="C43" s="10"/>
      <c r="D43" s="10"/>
      <c r="E43" s="10"/>
      <c r="F43" s="10"/>
      <c r="G43" s="10">
        <f>SUM(H43:R43)</f>
        <v>8</v>
      </c>
      <c r="H43" s="10">
        <v>1</v>
      </c>
      <c r="I43" s="10">
        <v>1</v>
      </c>
      <c r="J43" s="10">
        <v>1</v>
      </c>
      <c r="K43" s="10">
        <v>1</v>
      </c>
      <c r="L43" s="10">
        <v>1</v>
      </c>
      <c r="M43" s="10">
        <v>1</v>
      </c>
      <c r="N43" s="10">
        <v>1</v>
      </c>
      <c r="O43" s="10">
        <v>1</v>
      </c>
    </row>
    <row r="44" spans="1:15" x14ac:dyDescent="0.35">
      <c r="A44" s="19">
        <v>6860</v>
      </c>
      <c r="B44" s="9" t="s">
        <v>15</v>
      </c>
      <c r="C44" s="10"/>
      <c r="D44" s="10"/>
      <c r="E44" s="10"/>
      <c r="F44" s="10"/>
      <c r="G44" s="10">
        <f>SUM(H44:R44)</f>
        <v>8</v>
      </c>
      <c r="H44" s="10">
        <v>1</v>
      </c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0">
        <v>1</v>
      </c>
      <c r="O44" s="10">
        <v>1</v>
      </c>
    </row>
    <row r="45" spans="1:15" x14ac:dyDescent="0.35">
      <c r="A45" s="19">
        <v>6900</v>
      </c>
      <c r="B45" s="9" t="s">
        <v>48</v>
      </c>
      <c r="C45" s="10"/>
      <c r="D45" s="10"/>
      <c r="E45" s="10"/>
      <c r="F45" s="10"/>
      <c r="G45" s="10">
        <f>SUM(H45:R45)</f>
        <v>0</v>
      </c>
      <c r="H45" s="10"/>
      <c r="I45" s="10"/>
      <c r="J45" s="10"/>
      <c r="K45" s="10"/>
      <c r="L45" s="10"/>
      <c r="M45" s="10"/>
      <c r="N45" s="10"/>
      <c r="O45" s="10"/>
    </row>
    <row r="46" spans="1:15" x14ac:dyDescent="0.35">
      <c r="A46" s="19">
        <v>6940</v>
      </c>
      <c r="B46" s="9" t="s">
        <v>16</v>
      </c>
      <c r="C46" s="10"/>
      <c r="D46" s="10"/>
      <c r="E46" s="10"/>
      <c r="F46" s="10"/>
      <c r="G46" s="10">
        <f>SUM(H46:R46)</f>
        <v>0</v>
      </c>
      <c r="H46" s="10"/>
      <c r="I46" s="10"/>
      <c r="J46" s="10"/>
      <c r="K46" s="10"/>
      <c r="L46" s="10"/>
      <c r="M46" s="10"/>
      <c r="N46" s="10"/>
      <c r="O46" s="10"/>
    </row>
    <row r="47" spans="1:15" x14ac:dyDescent="0.35">
      <c r="A47" s="26" t="s">
        <v>100</v>
      </c>
      <c r="B47" s="9" t="s">
        <v>66</v>
      </c>
      <c r="C47" s="10"/>
      <c r="D47" s="10"/>
      <c r="E47" s="10"/>
      <c r="F47" s="10"/>
      <c r="G47" s="10">
        <v>0</v>
      </c>
      <c r="H47" s="10">
        <v>11</v>
      </c>
      <c r="I47" s="10">
        <v>11</v>
      </c>
      <c r="J47" s="10">
        <v>11</v>
      </c>
      <c r="K47" s="10">
        <v>11</v>
      </c>
      <c r="L47" s="10">
        <v>11</v>
      </c>
      <c r="M47" s="10">
        <v>7</v>
      </c>
      <c r="N47" s="10">
        <v>7</v>
      </c>
      <c r="O47" s="10">
        <v>7</v>
      </c>
    </row>
    <row r="48" spans="1:15" x14ac:dyDescent="0.35">
      <c r="A48" s="19">
        <v>7320</v>
      </c>
      <c r="B48" s="9" t="s">
        <v>18</v>
      </c>
      <c r="C48" s="10"/>
      <c r="D48" s="10"/>
      <c r="E48" s="10"/>
      <c r="F48" s="10"/>
      <c r="G48" s="10">
        <f>SUM(H48:R48)</f>
        <v>8</v>
      </c>
      <c r="H48" s="10">
        <v>1</v>
      </c>
      <c r="I48" s="10">
        <v>1</v>
      </c>
      <c r="J48" s="10">
        <v>1</v>
      </c>
      <c r="K48" s="10">
        <v>1</v>
      </c>
      <c r="L48" s="10">
        <v>1</v>
      </c>
      <c r="M48" s="10">
        <v>1</v>
      </c>
      <c r="N48" s="10">
        <v>1</v>
      </c>
      <c r="O48" s="10">
        <v>1</v>
      </c>
    </row>
    <row r="49" spans="1:15" x14ac:dyDescent="0.35">
      <c r="A49" s="19">
        <v>7410</v>
      </c>
      <c r="B49" s="9" t="s">
        <v>19</v>
      </c>
      <c r="C49" s="10"/>
      <c r="D49" s="10"/>
      <c r="E49" s="10"/>
      <c r="F49" s="10"/>
      <c r="G49" s="10">
        <f>SUM(H49:R49)</f>
        <v>0</v>
      </c>
      <c r="H49" s="10"/>
      <c r="I49" s="10"/>
      <c r="J49" s="10"/>
      <c r="K49" s="10"/>
      <c r="L49" s="10"/>
      <c r="M49" s="10"/>
      <c r="N49" s="10"/>
      <c r="O49" s="10"/>
    </row>
    <row r="50" spans="1:15" x14ac:dyDescent="0.35">
      <c r="A50" s="19">
        <v>7420</v>
      </c>
      <c r="B50" s="9" t="s">
        <v>49</v>
      </c>
      <c r="C50" s="10"/>
      <c r="D50" s="10"/>
      <c r="E50" s="10"/>
      <c r="F50" s="10"/>
      <c r="G50" s="10">
        <v>1</v>
      </c>
      <c r="H50" s="10">
        <v>1</v>
      </c>
      <c r="I50" s="10">
        <v>1</v>
      </c>
      <c r="J50" s="10">
        <v>0.5</v>
      </c>
      <c r="K50" s="10">
        <v>0.5</v>
      </c>
      <c r="L50" s="10">
        <v>0.5</v>
      </c>
      <c r="M50" s="10">
        <v>0.5</v>
      </c>
      <c r="N50" s="10">
        <v>0.5</v>
      </c>
      <c r="O50" s="10">
        <v>1</v>
      </c>
    </row>
    <row r="51" spans="1:15" x14ac:dyDescent="0.35">
      <c r="A51" s="19">
        <v>7430</v>
      </c>
      <c r="B51" s="9" t="s">
        <v>60</v>
      </c>
      <c r="C51" s="10"/>
      <c r="D51" s="10"/>
      <c r="E51" s="10"/>
      <c r="F51" s="10"/>
      <c r="G51" s="10">
        <f>SUM(H51:R51)</f>
        <v>8</v>
      </c>
      <c r="H51" s="10">
        <v>1</v>
      </c>
      <c r="I51" s="10">
        <v>1</v>
      </c>
      <c r="J51" s="10">
        <v>1</v>
      </c>
      <c r="K51" s="10">
        <v>1</v>
      </c>
      <c r="L51" s="10">
        <v>1</v>
      </c>
      <c r="M51" s="10">
        <v>1</v>
      </c>
      <c r="N51" s="10">
        <v>1</v>
      </c>
      <c r="O51" s="10">
        <v>1</v>
      </c>
    </row>
    <row r="52" spans="1:15" x14ac:dyDescent="0.35">
      <c r="A52" s="19">
        <v>7440</v>
      </c>
      <c r="B52" s="9" t="s">
        <v>10</v>
      </c>
      <c r="C52" s="10"/>
      <c r="D52" s="10"/>
      <c r="E52" s="10"/>
      <c r="F52" s="10"/>
      <c r="G52" s="10">
        <v>0</v>
      </c>
      <c r="H52" s="10">
        <v>9</v>
      </c>
      <c r="I52" s="10">
        <v>9</v>
      </c>
      <c r="J52" s="10">
        <v>9</v>
      </c>
      <c r="K52" s="10">
        <v>9</v>
      </c>
      <c r="L52" s="10">
        <v>8</v>
      </c>
      <c r="M52" s="10">
        <v>8</v>
      </c>
      <c r="N52" s="10">
        <v>8</v>
      </c>
      <c r="O52" s="10">
        <v>8</v>
      </c>
    </row>
    <row r="53" spans="1:15" x14ac:dyDescent="0.35">
      <c r="A53" s="19">
        <v>7520</v>
      </c>
      <c r="B53" s="9" t="s">
        <v>50</v>
      </c>
      <c r="C53" s="10"/>
      <c r="D53" s="10"/>
      <c r="E53" s="10"/>
      <c r="F53" s="10"/>
      <c r="G53" s="10">
        <f>SUM(H53:R53)</f>
        <v>0</v>
      </c>
      <c r="H53" s="10"/>
      <c r="I53" s="10"/>
      <c r="J53" s="10"/>
      <c r="K53" s="10"/>
      <c r="L53" s="10"/>
      <c r="M53" s="10"/>
      <c r="N53" s="10"/>
      <c r="O53" s="10"/>
    </row>
    <row r="54" spans="1:15" x14ac:dyDescent="0.35">
      <c r="A54" s="19">
        <v>7610</v>
      </c>
      <c r="B54" s="9" t="s">
        <v>101</v>
      </c>
      <c r="C54" s="10"/>
      <c r="D54" s="10"/>
      <c r="E54" s="10"/>
      <c r="F54" s="10"/>
      <c r="G54" s="10"/>
      <c r="H54" s="10">
        <f t="shared" ref="H54:N54" si="8">14*0.9</f>
        <v>12.6</v>
      </c>
      <c r="I54" s="10">
        <f t="shared" si="8"/>
        <v>12.6</v>
      </c>
      <c r="J54" s="10">
        <f t="shared" si="8"/>
        <v>12.6</v>
      </c>
      <c r="K54" s="10">
        <f t="shared" si="8"/>
        <v>12.6</v>
      </c>
      <c r="L54" s="10">
        <f t="shared" si="8"/>
        <v>12.6</v>
      </c>
      <c r="M54" s="10">
        <f t="shared" si="8"/>
        <v>12.6</v>
      </c>
      <c r="N54" s="10">
        <f t="shared" si="8"/>
        <v>12.6</v>
      </c>
      <c r="O54" s="10">
        <v>5</v>
      </c>
    </row>
    <row r="55" spans="1:15" x14ac:dyDescent="0.35">
      <c r="A55" s="26" t="s">
        <v>107</v>
      </c>
      <c r="B55" s="9"/>
      <c r="C55" s="10"/>
      <c r="D55" s="10"/>
      <c r="E55" s="10"/>
      <c r="F55" s="10"/>
      <c r="G55" s="10">
        <f>SUM(H55:R55)</f>
        <v>0</v>
      </c>
      <c r="H55" s="10"/>
      <c r="I55" s="10"/>
      <c r="J55" s="10"/>
      <c r="K55" s="10"/>
      <c r="L55" s="10"/>
      <c r="M55" s="10"/>
      <c r="N55" s="10"/>
      <c r="O55" s="10"/>
    </row>
    <row r="56" spans="1:15" x14ac:dyDescent="0.35">
      <c r="A56" s="19">
        <v>7770</v>
      </c>
      <c r="B56" s="9" t="s">
        <v>20</v>
      </c>
      <c r="C56" s="10"/>
      <c r="D56" s="10"/>
      <c r="E56" s="10"/>
      <c r="F56" s="10"/>
      <c r="G56" s="10">
        <f>SUM(H56:R56)</f>
        <v>0</v>
      </c>
      <c r="H56" s="10"/>
      <c r="I56" s="10"/>
      <c r="J56" s="10"/>
      <c r="K56" s="10"/>
      <c r="L56" s="10"/>
      <c r="M56" s="10"/>
      <c r="N56" s="10"/>
      <c r="O56" s="10"/>
    </row>
    <row r="57" spans="1:15" x14ac:dyDescent="0.35">
      <c r="A57" s="20">
        <v>7790</v>
      </c>
      <c r="B57" s="15" t="s">
        <v>67</v>
      </c>
      <c r="C57" s="16"/>
      <c r="D57" s="16"/>
      <c r="E57" s="16"/>
      <c r="F57" s="16"/>
      <c r="G57" s="10">
        <f>SUM(H57:R57)</f>
        <v>0</v>
      </c>
      <c r="H57" s="10"/>
      <c r="I57" s="10"/>
      <c r="J57" s="10"/>
      <c r="K57" s="10"/>
      <c r="L57" s="10"/>
      <c r="M57" s="10"/>
      <c r="N57" s="10"/>
      <c r="O57" s="10"/>
    </row>
    <row r="58" spans="1:15" x14ac:dyDescent="0.35">
      <c r="A58" s="21"/>
      <c r="B58" s="2" t="s">
        <v>102</v>
      </c>
      <c r="C58" s="18">
        <f t="shared" ref="C58:H58" si="9">SUM(C26:C57)</f>
        <v>0</v>
      </c>
      <c r="D58" s="18">
        <f t="shared" si="9"/>
        <v>0</v>
      </c>
      <c r="E58" s="18">
        <f t="shared" si="9"/>
        <v>0</v>
      </c>
      <c r="F58" s="18">
        <f t="shared" si="9"/>
        <v>0</v>
      </c>
      <c r="G58" s="18">
        <f t="shared" si="9"/>
        <v>97.5</v>
      </c>
      <c r="H58" s="18">
        <f t="shared" si="9"/>
        <v>84.6</v>
      </c>
      <c r="I58" s="18">
        <f t="shared" ref="I58:J58" si="10">SUM(I26:I57)</f>
        <v>84.6</v>
      </c>
      <c r="J58" s="18">
        <f t="shared" si="10"/>
        <v>84.1</v>
      </c>
      <c r="K58" s="18">
        <f>SUM(K26:K57)</f>
        <v>84.1</v>
      </c>
      <c r="L58" s="18">
        <f>SUM(L26:L57)</f>
        <v>84.1</v>
      </c>
      <c r="M58" s="18">
        <f>SUM(M26:M57)</f>
        <v>325.60000000000002</v>
      </c>
      <c r="N58" s="18">
        <f>SUM(N26:N57)</f>
        <v>80.599999999999994</v>
      </c>
      <c r="O58" s="18">
        <f>SUM(O26:O57)</f>
        <v>80.5</v>
      </c>
    </row>
    <row r="59" spans="1:15" x14ac:dyDescent="0.35">
      <c r="A59" s="21"/>
      <c r="B59" s="2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x14ac:dyDescent="0.35">
      <c r="A60" s="21"/>
      <c r="B60" s="2" t="s">
        <v>21</v>
      </c>
      <c r="C60" s="18">
        <f t="shared" ref="C60:H60" si="11">+C22+C24+C58</f>
        <v>0</v>
      </c>
      <c r="D60" s="18">
        <f t="shared" si="11"/>
        <v>0</v>
      </c>
      <c r="E60" s="18">
        <f t="shared" si="11"/>
        <v>0</v>
      </c>
      <c r="F60" s="18">
        <f t="shared" si="11"/>
        <v>0</v>
      </c>
      <c r="G60" s="18">
        <f t="shared" si="11"/>
        <v>97.5</v>
      </c>
      <c r="H60" s="18">
        <f t="shared" si="11"/>
        <v>84.6</v>
      </c>
      <c r="I60" s="18">
        <f t="shared" ref="I60:J60" si="12">+I22+I24+I58</f>
        <v>84.6</v>
      </c>
      <c r="J60" s="18">
        <f t="shared" si="12"/>
        <v>84.1</v>
      </c>
      <c r="K60" s="18">
        <f>+K22+K24+K58</f>
        <v>84.1</v>
      </c>
      <c r="L60" s="18">
        <f>+L22+L24+L58</f>
        <v>84.1</v>
      </c>
      <c r="M60" s="18">
        <f>+M22+M24+M58</f>
        <v>325.60000000000002</v>
      </c>
      <c r="N60" s="18">
        <f>+N22+N24+N58</f>
        <v>80.599999999999994</v>
      </c>
      <c r="O60" s="18">
        <f>+O22+O24+O58</f>
        <v>80.5</v>
      </c>
    </row>
    <row r="61" spans="1:15" x14ac:dyDescent="0.35">
      <c r="A61" s="21"/>
      <c r="B61" s="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x14ac:dyDescent="0.35">
      <c r="A62" s="21"/>
      <c r="B62" s="2" t="s">
        <v>53</v>
      </c>
      <c r="C62" s="18">
        <f t="shared" ref="C62:H62" si="13">+C18-C60</f>
        <v>0</v>
      </c>
      <c r="D62" s="18">
        <f t="shared" si="13"/>
        <v>0</v>
      </c>
      <c r="E62" s="18">
        <f t="shared" si="13"/>
        <v>0</v>
      </c>
      <c r="F62" s="18">
        <f t="shared" si="13"/>
        <v>0</v>
      </c>
      <c r="G62" s="18">
        <f t="shared" si="13"/>
        <v>-2.5</v>
      </c>
      <c r="H62" s="18">
        <f t="shared" si="13"/>
        <v>0.59999999999999432</v>
      </c>
      <c r="I62" s="18">
        <f t="shared" ref="I62:J62" si="14">+I18-I60</f>
        <v>0.59999999999999432</v>
      </c>
      <c r="J62" s="18">
        <f t="shared" si="14"/>
        <v>9.9999999999994316E-2</v>
      </c>
      <c r="K62" s="18">
        <f t="shared" ref="K62" si="15">+K18-K60</f>
        <v>1.0999999999999943</v>
      </c>
      <c r="L62" s="18">
        <f>+L18-L60</f>
        <v>9.9999999999994316E-2</v>
      </c>
      <c r="M62" s="18">
        <f>+M18-M60</f>
        <v>0.59999999999996589</v>
      </c>
      <c r="N62" s="18">
        <f>+N18-N60</f>
        <v>53.400000000000006</v>
      </c>
      <c r="O62" s="18">
        <f>+O18-O60</f>
        <v>26.700000000000003</v>
      </c>
    </row>
    <row r="63" spans="1:15" x14ac:dyDescent="0.35">
      <c r="A63" s="19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35">
      <c r="A64" s="19">
        <v>8040</v>
      </c>
      <c r="B64" s="9" t="s">
        <v>104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35">
      <c r="A65" s="19">
        <v>8140</v>
      </c>
      <c r="B65" s="9" t="s">
        <v>103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x14ac:dyDescent="0.35">
      <c r="A66" s="20">
        <v>8170</v>
      </c>
      <c r="B66" s="15" t="s">
        <v>105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x14ac:dyDescent="0.35">
      <c r="A67" s="21"/>
      <c r="B67" s="2" t="s">
        <v>110</v>
      </c>
      <c r="C67" s="18">
        <f>+C65+C66-C64</f>
        <v>0</v>
      </c>
      <c r="D67" s="18">
        <f>+D65+D66-D64</f>
        <v>0</v>
      </c>
      <c r="E67" s="18">
        <f>+E65+E66-E64</f>
        <v>0</v>
      </c>
      <c r="F67" s="18">
        <f t="shared" ref="F67" si="16">+F65+F66-F64</f>
        <v>0</v>
      </c>
      <c r="G67" s="18">
        <f t="shared" ref="G67:K67" si="17">+G65+G66-G64</f>
        <v>0</v>
      </c>
      <c r="H67" s="18">
        <f t="shared" si="17"/>
        <v>0</v>
      </c>
      <c r="I67" s="18">
        <f t="shared" si="17"/>
        <v>0</v>
      </c>
      <c r="J67" s="18">
        <f t="shared" si="17"/>
        <v>0</v>
      </c>
      <c r="K67" s="18">
        <f t="shared" si="17"/>
        <v>0</v>
      </c>
      <c r="L67" s="18">
        <f>+L65+L66-L64</f>
        <v>0</v>
      </c>
      <c r="M67" s="18">
        <f>+M65+M66-M64</f>
        <v>0</v>
      </c>
      <c r="N67" s="18">
        <f>+N65+N66-N64</f>
        <v>0</v>
      </c>
      <c r="O67" s="18"/>
    </row>
    <row r="68" spans="1:15" x14ac:dyDescent="0.35">
      <c r="A68" s="19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x14ac:dyDescent="0.35">
      <c r="A69" s="20"/>
      <c r="B69" s="22" t="s">
        <v>22</v>
      </c>
      <c r="C69" s="23">
        <f>+C62-C67</f>
        <v>0</v>
      </c>
      <c r="D69" s="23">
        <f>+D62-D67</f>
        <v>0</v>
      </c>
      <c r="E69" s="23">
        <f>+E62-E67</f>
        <v>0</v>
      </c>
      <c r="F69" s="23">
        <f t="shared" ref="F69" si="18">+F62-F67</f>
        <v>0</v>
      </c>
      <c r="G69" s="23">
        <f t="shared" ref="G69:K69" si="19">+G62-G67</f>
        <v>-2.5</v>
      </c>
      <c r="H69" s="23">
        <f t="shared" si="19"/>
        <v>0.59999999999999432</v>
      </c>
      <c r="I69" s="23">
        <f t="shared" si="19"/>
        <v>0.59999999999999432</v>
      </c>
      <c r="J69" s="23">
        <f t="shared" si="19"/>
        <v>9.9999999999994316E-2</v>
      </c>
      <c r="K69" s="23">
        <f t="shared" si="19"/>
        <v>1.0999999999999943</v>
      </c>
      <c r="L69" s="23">
        <f>+L62-L67</f>
        <v>9.9999999999994316E-2</v>
      </c>
      <c r="M69" s="23">
        <f>+M62-M67</f>
        <v>0.59999999999996589</v>
      </c>
      <c r="N69" s="23">
        <f>+N62-N67</f>
        <v>53.400000000000006</v>
      </c>
      <c r="O69" s="23">
        <f>+O62-O67</f>
        <v>26.700000000000003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K37" sqref="K37"/>
    </sheetView>
  </sheetViews>
  <sheetFormatPr baseColWidth="10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90FC29DAE7C45A9CC09AF27E3B4C7" ma:contentTypeVersion="11" ma:contentTypeDescription="Create a new document." ma:contentTypeScope="" ma:versionID="4186bfee20988483c5b7f2a70601290c">
  <xsd:schema xmlns:xsd="http://www.w3.org/2001/XMLSchema" xmlns:xs="http://www.w3.org/2001/XMLSchema" xmlns:p="http://schemas.microsoft.com/office/2006/metadata/properties" xmlns:ns3="4b9d449d-795e-4a0d-bd93-2161314a3277" xmlns:ns4="61960765-9180-4705-8464-0d7c92ad02e8" targetNamespace="http://schemas.microsoft.com/office/2006/metadata/properties" ma:root="true" ma:fieldsID="ed36af841966b4865a92e3440ac9e216" ns3:_="" ns4:_="">
    <xsd:import namespace="4b9d449d-795e-4a0d-bd93-2161314a3277"/>
    <xsd:import namespace="61960765-9180-4705-8464-0d7c92ad02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d449d-795e-4a0d-bd93-2161314a3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60765-9180-4705-8464-0d7c92ad02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DBD98-0E1F-433A-B53C-1C3767EA94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698156-013C-4431-AA55-3E60DF6B2B0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918107-7417-4F97-A5D9-8FA4CA030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d449d-795e-4a0d-bd93-2161314a3277"/>
    <ds:schemaRef ds:uri="61960765-9180-4705-8464-0d7c92ad02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14</vt:i4>
      </vt:variant>
    </vt:vector>
  </HeadingPairs>
  <TitlesOfParts>
    <vt:vector size="29" baseType="lpstr">
      <vt:lpstr>Avd-oversikt</vt:lpstr>
      <vt:lpstr>0) Sum Røros IL</vt:lpstr>
      <vt:lpstr>1) Felles drift</vt:lpstr>
      <vt:lpstr>2) Idrettsskolen</vt:lpstr>
      <vt:lpstr>3) Skistuggu</vt:lpstr>
      <vt:lpstr>4) Fotball</vt:lpstr>
      <vt:lpstr>5) Jenterittet</vt:lpstr>
      <vt:lpstr>6) Håndball</vt:lpstr>
      <vt:lpstr>7) Orientering</vt:lpstr>
      <vt:lpstr>8) Ski</vt:lpstr>
      <vt:lpstr>9) Skiskyting</vt:lpstr>
      <vt:lpstr>10) Sykkel</vt:lpstr>
      <vt:lpstr>11) Turn</vt:lpstr>
      <vt:lpstr>12) Volleyball</vt:lpstr>
      <vt:lpstr>Ark1</vt:lpstr>
      <vt:lpstr>'0) Sum Røros IL'!Print_Area</vt:lpstr>
      <vt:lpstr>'2) Idrettsskolen'!Print_Area</vt:lpstr>
      <vt:lpstr>'3) Skistuggu'!Print_Area</vt:lpstr>
      <vt:lpstr>'5) Jenterittet'!Print_Area</vt:lpstr>
      <vt:lpstr>'6) Håndball'!Print_Area</vt:lpstr>
      <vt:lpstr>'7) Orientering'!Print_Area</vt:lpstr>
      <vt:lpstr>'8) Ski'!Print_Area</vt:lpstr>
      <vt:lpstr>'9) Skiskyting'!Print_Area</vt:lpstr>
      <vt:lpstr>'1) Felles drift'!Print_Titles</vt:lpstr>
      <vt:lpstr>'10) Sykkel'!Print_Titles</vt:lpstr>
      <vt:lpstr>'6) Håndball'!Print_Titles</vt:lpstr>
      <vt:lpstr>'7) Orientering'!Print_Titles</vt:lpstr>
      <vt:lpstr>'8) Ski'!Print_Titles</vt:lpstr>
      <vt:lpstr>'9) Skiskyting'!Print_Titles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</dc:creator>
  <cp:lastModifiedBy>Vidar Kojan Grind</cp:lastModifiedBy>
  <cp:lastPrinted>2024-02-18T09:11:18Z</cp:lastPrinted>
  <dcterms:created xsi:type="dcterms:W3CDTF">2015-12-29T20:37:55Z</dcterms:created>
  <dcterms:modified xsi:type="dcterms:W3CDTF">2025-02-26T19:02:52Z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0x01010040490FC29DAE7C45A9CC09AF27E3B4C7</vt:lpwstr>
  </property>
</Properties>
</file>